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768C4E43-EA8D-433B-9ADA-B3287D3887A2}" xr6:coauthVersionLast="47" xr6:coauthVersionMax="47" xr10:uidLastSave="{00000000-0000-0000-0000-000000000000}"/>
  <bookViews>
    <workbookView xWindow="-108" yWindow="-108" windowWidth="23256" windowHeight="12456" tabRatio="851" firstSheet="6" activeTab="12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Closed_CDX IG vs SPX Puts" sheetId="19" r:id="rId11"/>
    <sheet name="ETF PL" sheetId="18" r:id="rId12"/>
    <sheet name="ETF PL (2)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U14" i="20" l="1"/>
  <c r="DV14" i="20"/>
  <c r="DU15" i="20"/>
  <c r="DV15" i="20"/>
  <c r="DU16" i="20"/>
  <c r="DV16" i="20"/>
  <c r="DU17" i="20"/>
  <c r="DV17" i="20"/>
  <c r="DU18" i="20"/>
  <c r="DV18" i="20"/>
  <c r="DU19" i="20"/>
  <c r="DV19" i="20"/>
  <c r="DU20" i="20"/>
  <c r="DV20" i="20"/>
  <c r="DU21" i="20"/>
  <c r="DV21" i="20"/>
  <c r="DU22" i="20"/>
  <c r="DV22" i="20"/>
  <c r="DU23" i="20"/>
  <c r="DV23" i="20"/>
  <c r="DU24" i="20"/>
  <c r="DV24" i="20"/>
  <c r="DU25" i="20"/>
  <c r="DV25" i="20"/>
  <c r="DU26" i="20"/>
  <c r="DV26" i="20"/>
  <c r="DU27" i="20"/>
  <c r="DV27" i="20"/>
  <c r="DU28" i="20"/>
  <c r="DV28" i="20"/>
  <c r="DU29" i="20"/>
  <c r="DV29" i="20"/>
  <c r="DU30" i="20"/>
  <c r="DV30" i="20"/>
  <c r="DU31" i="20"/>
  <c r="DV31" i="20"/>
  <c r="DU32" i="20"/>
  <c r="DV32" i="20"/>
  <c r="DU33" i="20"/>
  <c r="DV33" i="20"/>
  <c r="DU34" i="20"/>
  <c r="DV34" i="20"/>
  <c r="DU35" i="20"/>
  <c r="DV35" i="20"/>
  <c r="DU36" i="20"/>
  <c r="DV36" i="20"/>
  <c r="DU37" i="20"/>
  <c r="DV37" i="20"/>
  <c r="DU38" i="20"/>
  <c r="DV38" i="20"/>
  <c r="DU39" i="20"/>
  <c r="DV39" i="20"/>
  <c r="DU40" i="20"/>
  <c r="DV40" i="20"/>
  <c r="DU41" i="20"/>
  <c r="DV41" i="20"/>
  <c r="DU42" i="20"/>
  <c r="DV42" i="20"/>
  <c r="DU43" i="20"/>
  <c r="DV43" i="20"/>
  <c r="DU44" i="20"/>
  <c r="DV44" i="20"/>
  <c r="DU45" i="20"/>
  <c r="DV45" i="20"/>
  <c r="DU46" i="20"/>
  <c r="DV46" i="20"/>
  <c r="DU47" i="20"/>
  <c r="DV47" i="20"/>
  <c r="DU48" i="20"/>
  <c r="DV48" i="20"/>
  <c r="DU49" i="20"/>
  <c r="DV49" i="20"/>
  <c r="DV13" i="20"/>
  <c r="DU13" i="20"/>
  <c r="DM10" i="20"/>
  <c r="DN10" i="20"/>
  <c r="DN15" i="20"/>
  <c r="DN16" i="20"/>
  <c r="DN17" i="20"/>
  <c r="DN18" i="20"/>
  <c r="DN19" i="20"/>
  <c r="DN20" i="20"/>
  <c r="DN21" i="20"/>
  <c r="DN22" i="20"/>
  <c r="DN23" i="20"/>
  <c r="DN24" i="20"/>
  <c r="DN25" i="20"/>
  <c r="DN26" i="20"/>
  <c r="DN27" i="20"/>
  <c r="DN28" i="20"/>
  <c r="DN29" i="20"/>
  <c r="DN30" i="20"/>
  <c r="DN31" i="20"/>
  <c r="DN32" i="20"/>
  <c r="DN33" i="20"/>
  <c r="DN34" i="20"/>
  <c r="DN35" i="20"/>
  <c r="DN36" i="20"/>
  <c r="DN37" i="20"/>
  <c r="DN38" i="20"/>
  <c r="DN39" i="20"/>
  <c r="DN40" i="20"/>
  <c r="DN41" i="20"/>
  <c r="DN42" i="20"/>
  <c r="DN43" i="20"/>
  <c r="DN44" i="20"/>
  <c r="DN45" i="20"/>
  <c r="DN46" i="20"/>
  <c r="DN47" i="20"/>
  <c r="DN48" i="20"/>
  <c r="DN49" i="20"/>
  <c r="DN14" i="20"/>
  <c r="DM15" i="20"/>
  <c r="DM16" i="20"/>
  <c r="DM17" i="20"/>
  <c r="DM18" i="20"/>
  <c r="DM19" i="20"/>
  <c r="DM20" i="20"/>
  <c r="DM21" i="20"/>
  <c r="DM22" i="20"/>
  <c r="DM23" i="20"/>
  <c r="DM24" i="20"/>
  <c r="DM25" i="20"/>
  <c r="DM26" i="20"/>
  <c r="DM27" i="20"/>
  <c r="DM28" i="20"/>
  <c r="DM29" i="20"/>
  <c r="DM30" i="20"/>
  <c r="DM31" i="20"/>
  <c r="DM32" i="20"/>
  <c r="DM33" i="20"/>
  <c r="DM34" i="20"/>
  <c r="DM35" i="20"/>
  <c r="DM36" i="20"/>
  <c r="DM37" i="20"/>
  <c r="DM38" i="20"/>
  <c r="DM39" i="20"/>
  <c r="DM40" i="20"/>
  <c r="DM41" i="20"/>
  <c r="DM42" i="20"/>
  <c r="DM43" i="20"/>
  <c r="DM44" i="20"/>
  <c r="DM45" i="20"/>
  <c r="DM46" i="20"/>
  <c r="DM47" i="20"/>
  <c r="DM48" i="20"/>
  <c r="DM49" i="20"/>
  <c r="DM14" i="20"/>
  <c r="CG5" i="20"/>
  <c r="CI32" i="20" s="1"/>
  <c r="CH5" i="20"/>
  <c r="CL40" i="20" s="1"/>
  <c r="BT5" i="20"/>
  <c r="BX24" i="20" s="1"/>
  <c r="BS5" i="20"/>
  <c r="BU34" i="20" s="1"/>
  <c r="DF49" i="20"/>
  <c r="DF48" i="20"/>
  <c r="DF47" i="20"/>
  <c r="DF46" i="20"/>
  <c r="DF45" i="20"/>
  <c r="DF44" i="20"/>
  <c r="DF43" i="20"/>
  <c r="DF42" i="20"/>
  <c r="DF41" i="20"/>
  <c r="DF40" i="20"/>
  <c r="DF39" i="20"/>
  <c r="DF38" i="20"/>
  <c r="DF37" i="20"/>
  <c r="DF36" i="20"/>
  <c r="DF35" i="20"/>
  <c r="DF34" i="20"/>
  <c r="DF33" i="20"/>
  <c r="DF32" i="20"/>
  <c r="DF31" i="20"/>
  <c r="DF30" i="20"/>
  <c r="DF29" i="20"/>
  <c r="DF28" i="20"/>
  <c r="DF27" i="20"/>
  <c r="DF26" i="20"/>
  <c r="DF25" i="20"/>
  <c r="DF24" i="20"/>
  <c r="DF23" i="20"/>
  <c r="DF22" i="20"/>
  <c r="DF21" i="20"/>
  <c r="DF20" i="20"/>
  <c r="DF19" i="20"/>
  <c r="DF18" i="20"/>
  <c r="DF17" i="20"/>
  <c r="DF16" i="20"/>
  <c r="DF15" i="20"/>
  <c r="DF14" i="20"/>
  <c r="DF13" i="20"/>
  <c r="AJ6" i="20"/>
  <c r="AH6" i="20"/>
  <c r="AL5" i="20"/>
  <c r="AK5" i="20"/>
  <c r="AJ5" i="20"/>
  <c r="AI5" i="20"/>
  <c r="AO39" i="20" s="1"/>
  <c r="AH5" i="20"/>
  <c r="AG5" i="20"/>
  <c r="AI47" i="20" s="1"/>
  <c r="E5" i="20"/>
  <c r="D5" i="20"/>
  <c r="J75" i="20" s="1"/>
  <c r="C5" i="20"/>
  <c r="B5" i="20"/>
  <c r="D55" i="20" s="1"/>
  <c r="CQ2" i="20" a="1"/>
  <c r="CO2" i="20" a="1"/>
  <c r="CC2" i="20" a="1"/>
  <c r="CA2" i="20" a="1"/>
  <c r="V3" i="14" a="1"/>
  <c r="BK3" i="20" a="1"/>
  <c r="AH10" i="20" a="1"/>
  <c r="AG10" i="20" a="1"/>
  <c r="BI3" i="20" a="1"/>
  <c r="BE3" i="20" a="1"/>
  <c r="BG3" i="20" a="1"/>
  <c r="E10" i="20" a="1"/>
  <c r="BO3" i="20" a="1"/>
  <c r="BM3" i="20" a="1"/>
  <c r="AA3" i="20" a="1"/>
  <c r="W3" i="20" a="1"/>
  <c r="AK10" i="20" a="1"/>
  <c r="B10" i="20" a="1"/>
  <c r="Y3" i="20" a="1"/>
  <c r="U3" i="20" a="1"/>
  <c r="AL10" i="20" a="1"/>
  <c r="AI10" i="20" a="1"/>
  <c r="C10" i="20" a="1"/>
  <c r="AJ10" i="20" a="1"/>
  <c r="D10" i="20" a="1"/>
  <c r="V3" i="8" a="1"/>
  <c r="V3" i="12" a="1"/>
  <c r="BE3" i="18" a="1"/>
  <c r="Z3" i="14" a="1"/>
  <c r="BM3" i="18" a="1"/>
  <c r="AD3" i="12" a="1"/>
  <c r="R3" i="8" a="1"/>
  <c r="T3" i="10" a="1"/>
  <c r="Y3" i="18" a="1"/>
  <c r="AF3" i="14" a="1"/>
  <c r="M3" i="2" a="1"/>
  <c r="R3" i="10" a="1"/>
  <c r="W3" i="18" a="1"/>
  <c r="O3" i="2" a="1"/>
  <c r="Q3" i="2" a="1"/>
  <c r="L3" i="9" a="1"/>
  <c r="AB3" i="14" a="1"/>
  <c r="AF3" i="12" a="1"/>
  <c r="BO3" i="18" a="1"/>
  <c r="J3" i="5" a="1"/>
  <c r="Z3" i="12" a="1"/>
  <c r="V3" i="10" a="1"/>
  <c r="AA3" i="18" a="1"/>
  <c r="U3" i="18" a="1"/>
  <c r="M3" i="1" a="1"/>
  <c r="P3" i="10" a="1"/>
  <c r="BI3" i="18" a="1"/>
  <c r="X3" i="12" a="1"/>
  <c r="AB3" i="12" a="1"/>
  <c r="BK3" i="18" a="1"/>
  <c r="BG3" i="18" a="1"/>
  <c r="AD3" i="14" a="1"/>
  <c r="X3" i="14" a="1"/>
  <c r="T3" i="8" a="1"/>
  <c r="K3" i="1" a="1"/>
  <c r="J3" i="9" a="1"/>
  <c r="L3" i="5" a="1"/>
  <c r="J3" i="3" a="1"/>
  <c r="P3" i="8" a="1"/>
  <c r="L3" i="3" a="1"/>
  <c r="E10" i="12" a="1"/>
  <c r="BU28" i="20" l="1"/>
  <c r="BU27" i="20"/>
  <c r="BU20" i="20"/>
  <c r="BU18" i="20"/>
  <c r="BU16" i="20"/>
  <c r="BU33" i="20"/>
  <c r="BU17" i="20"/>
  <c r="BU32" i="20"/>
  <c r="BU29" i="20"/>
  <c r="BU19" i="20"/>
  <c r="CL24" i="20"/>
  <c r="CI16" i="20"/>
  <c r="CI46" i="20"/>
  <c r="BU15" i="20"/>
  <c r="CL38" i="20"/>
  <c r="CI31" i="20"/>
  <c r="CI27" i="20"/>
  <c r="CL37" i="20"/>
  <c r="BU49" i="20"/>
  <c r="CL36" i="20"/>
  <c r="CI48" i="20"/>
  <c r="CI29" i="20"/>
  <c r="BU48" i="20"/>
  <c r="CL35" i="20"/>
  <c r="CI47" i="20"/>
  <c r="CI28" i="20"/>
  <c r="CI26" i="20"/>
  <c r="CL39" i="20"/>
  <c r="BU50" i="20"/>
  <c r="BU39" i="20"/>
  <c r="CL34" i="20"/>
  <c r="CI45" i="20"/>
  <c r="CI30" i="20"/>
  <c r="CI25" i="20"/>
  <c r="BU35" i="20"/>
  <c r="CL23" i="20"/>
  <c r="BX23" i="20"/>
  <c r="BX22" i="20"/>
  <c r="BX19" i="20"/>
  <c r="BX18" i="20"/>
  <c r="CL33" i="20"/>
  <c r="CI24" i="20"/>
  <c r="CL32" i="20"/>
  <c r="CI23" i="20"/>
  <c r="CI22" i="20"/>
  <c r="CL30" i="20"/>
  <c r="CL26" i="20"/>
  <c r="BX20" i="20"/>
  <c r="CL31" i="20"/>
  <c r="CI21" i="20"/>
  <c r="CL29" i="20"/>
  <c r="CI20" i="20"/>
  <c r="CL28" i="20"/>
  <c r="CI15" i="20"/>
  <c r="CI19" i="20"/>
  <c r="CL27" i="20"/>
  <c r="CI50" i="20"/>
  <c r="CI18" i="20"/>
  <c r="CI49" i="20"/>
  <c r="CI17" i="20"/>
  <c r="CL25" i="20"/>
  <c r="BX21" i="20"/>
  <c r="BX50" i="20"/>
  <c r="CI44" i="20"/>
  <c r="CL20" i="20"/>
  <c r="CL15" i="20"/>
  <c r="CL50" i="20"/>
  <c r="CL17" i="20"/>
  <c r="CI40" i="20"/>
  <c r="CL48" i="20"/>
  <c r="CI39" i="20"/>
  <c r="CL47" i="20"/>
  <c r="BX36" i="20"/>
  <c r="CI37" i="20"/>
  <c r="CL45" i="20"/>
  <c r="BX33" i="20"/>
  <c r="CI36" i="20"/>
  <c r="CL44" i="20"/>
  <c r="CI35" i="20"/>
  <c r="CL43" i="20"/>
  <c r="BX30" i="20"/>
  <c r="CI33" i="20"/>
  <c r="CL41" i="20"/>
  <c r="CL22" i="20"/>
  <c r="BX15" i="20"/>
  <c r="CL21" i="20"/>
  <c r="BX43" i="20"/>
  <c r="CI43" i="20"/>
  <c r="CL19" i="20"/>
  <c r="BX42" i="20"/>
  <c r="CI42" i="20"/>
  <c r="CL18" i="20"/>
  <c r="BX39" i="20"/>
  <c r="CI41" i="20"/>
  <c r="CL49" i="20"/>
  <c r="BX38" i="20"/>
  <c r="CL16" i="20"/>
  <c r="BX37" i="20"/>
  <c r="CI38" i="20"/>
  <c r="CL46" i="20"/>
  <c r="BX35" i="20"/>
  <c r="BX32" i="20"/>
  <c r="BX31" i="20"/>
  <c r="CI34" i="20"/>
  <c r="CL42" i="20"/>
  <c r="CQ2" i="20"/>
  <c r="CJ30" i="20"/>
  <c r="CO2" i="20"/>
  <c r="BS14" i="20"/>
  <c r="BV26" i="20"/>
  <c r="BV27" i="20"/>
  <c r="BV28" i="20"/>
  <c r="BV30" i="20"/>
  <c r="BV31" i="20"/>
  <c r="BV32" i="20"/>
  <c r="BV37" i="20"/>
  <c r="BV33" i="20"/>
  <c r="BV34" i="20"/>
  <c r="BV35" i="20"/>
  <c r="BV36" i="20"/>
  <c r="BV43" i="20"/>
  <c r="BV44" i="20"/>
  <c r="BV45" i="20"/>
  <c r="BV14" i="20"/>
  <c r="BV46" i="20"/>
  <c r="BV15" i="20"/>
  <c r="BV47" i="20"/>
  <c r="BV16" i="20"/>
  <c r="BV48" i="20"/>
  <c r="BV20" i="20"/>
  <c r="BV21" i="20"/>
  <c r="BV19" i="20"/>
  <c r="BV22" i="20"/>
  <c r="BV23" i="20"/>
  <c r="BV24" i="20"/>
  <c r="BV29" i="20"/>
  <c r="BV41" i="20"/>
  <c r="BV42" i="20"/>
  <c r="BV38" i="20"/>
  <c r="BV50" i="20"/>
  <c r="BV25" i="20"/>
  <c r="BV39" i="20"/>
  <c r="BV40" i="20"/>
  <c r="BV49" i="20"/>
  <c r="BV17" i="20"/>
  <c r="BV18" i="20"/>
  <c r="CG28" i="20"/>
  <c r="CG46" i="20"/>
  <c r="CG33" i="20"/>
  <c r="CG32" i="20"/>
  <c r="CG41" i="20"/>
  <c r="CG50" i="20"/>
  <c r="CG18" i="20"/>
  <c r="CG22" i="20"/>
  <c r="CG31" i="20"/>
  <c r="CG40" i="20"/>
  <c r="CG27" i="20"/>
  <c r="CG36" i="20"/>
  <c r="CG45" i="20"/>
  <c r="CG21" i="20"/>
  <c r="CG30" i="20"/>
  <c r="CG39" i="20"/>
  <c r="CG48" i="20"/>
  <c r="CG16" i="20"/>
  <c r="CG25" i="20"/>
  <c r="CG34" i="20"/>
  <c r="CG43" i="20"/>
  <c r="CG38" i="20"/>
  <c r="CG47" i="20"/>
  <c r="CG15" i="20"/>
  <c r="CG24" i="20"/>
  <c r="CG23" i="20"/>
  <c r="CG35" i="20"/>
  <c r="CG44" i="20"/>
  <c r="CG29" i="20"/>
  <c r="CG42" i="20"/>
  <c r="CG26" i="20"/>
  <c r="CG49" i="20"/>
  <c r="CJ23" i="20"/>
  <c r="CJ45" i="20"/>
  <c r="CJ22" i="20"/>
  <c r="CJ40" i="20"/>
  <c r="CJ17" i="20"/>
  <c r="CJ26" i="20"/>
  <c r="CJ35" i="20"/>
  <c r="CJ48" i="20"/>
  <c r="CJ16" i="20"/>
  <c r="CJ25" i="20"/>
  <c r="CJ34" i="20"/>
  <c r="CJ43" i="20"/>
  <c r="CJ20" i="20"/>
  <c r="CJ29" i="20"/>
  <c r="CJ38" i="20"/>
  <c r="CJ33" i="20"/>
  <c r="CJ42" i="20"/>
  <c r="CJ46" i="20"/>
  <c r="CJ18" i="20"/>
  <c r="CJ47" i="20"/>
  <c r="CJ21" i="20"/>
  <c r="CJ44" i="20"/>
  <c r="CJ19" i="20"/>
  <c r="CJ39" i="20"/>
  <c r="BU31" i="20"/>
  <c r="BU30" i="20"/>
  <c r="BX34" i="20"/>
  <c r="BU26" i="20"/>
  <c r="BU25" i="20"/>
  <c r="BX29" i="20"/>
  <c r="BU24" i="20"/>
  <c r="BX28" i="20"/>
  <c r="BU23" i="20"/>
  <c r="BX27" i="20"/>
  <c r="BU22" i="20"/>
  <c r="BX26" i="20"/>
  <c r="BU21" i="20"/>
  <c r="BX25" i="20"/>
  <c r="BU47" i="20"/>
  <c r="BU46" i="20"/>
  <c r="BU45" i="20"/>
  <c r="BX49" i="20"/>
  <c r="BX17" i="20"/>
  <c r="BU44" i="20"/>
  <c r="BX48" i="20"/>
  <c r="BX16" i="20"/>
  <c r="BU43" i="20"/>
  <c r="BX47" i="20"/>
  <c r="BU42" i="20"/>
  <c r="BX46" i="20"/>
  <c r="BU41" i="20"/>
  <c r="BX45" i="20"/>
  <c r="BU40" i="20"/>
  <c r="BX44" i="20"/>
  <c r="BU38" i="20"/>
  <c r="BU37" i="20"/>
  <c r="BX41" i="20"/>
  <c r="BU36" i="20"/>
  <c r="BX40" i="20"/>
  <c r="CC2" i="20"/>
  <c r="CA2" i="20"/>
  <c r="BS49" i="20"/>
  <c r="BS26" i="20"/>
  <c r="BS29" i="20"/>
  <c r="BS30" i="20"/>
  <c r="BS38" i="20"/>
  <c r="BS39" i="20"/>
  <c r="BS44" i="20"/>
  <c r="BS45" i="20"/>
  <c r="BS46" i="20"/>
  <c r="BS15" i="20"/>
  <c r="BS48" i="20"/>
  <c r="BS17" i="20"/>
  <c r="BS50" i="20"/>
  <c r="BS19" i="20"/>
  <c r="BS20" i="20"/>
  <c r="BS21" i="20"/>
  <c r="BS23" i="20"/>
  <c r="BS27" i="20"/>
  <c r="BS28" i="20"/>
  <c r="BS33" i="20"/>
  <c r="BS37" i="20"/>
  <c r="BS43" i="20"/>
  <c r="V3" i="14"/>
  <c r="AO43" i="20"/>
  <c r="D39" i="20"/>
  <c r="AI39" i="20"/>
  <c r="J40" i="20"/>
  <c r="AI40" i="20"/>
  <c r="J18" i="20"/>
  <c r="D41" i="20"/>
  <c r="J41" i="20"/>
  <c r="D19" i="20"/>
  <c r="J19" i="20"/>
  <c r="AO42" i="20"/>
  <c r="AO20" i="20"/>
  <c r="AI43" i="20"/>
  <c r="AO27" i="20"/>
  <c r="AO29" i="20"/>
  <c r="J49" i="20"/>
  <c r="AO30" i="20"/>
  <c r="AO50" i="20"/>
  <c r="D53" i="20"/>
  <c r="J53" i="20"/>
  <c r="J55" i="20"/>
  <c r="J57" i="20"/>
  <c r="J30" i="20"/>
  <c r="AO49" i="20"/>
  <c r="J59" i="20"/>
  <c r="D27" i="20"/>
  <c r="D28" i="20"/>
  <c r="AO28" i="20"/>
  <c r="D49" i="20"/>
  <c r="AI16" i="20"/>
  <c r="AO16" i="20"/>
  <c r="J17" i="20"/>
  <c r="D57" i="20"/>
  <c r="AI17" i="20"/>
  <c r="D18" i="20"/>
  <c r="D38" i="20"/>
  <c r="J60" i="20"/>
  <c r="J20" i="20"/>
  <c r="J76" i="20"/>
  <c r="D32" i="20"/>
  <c r="D21" i="20"/>
  <c r="J68" i="20"/>
  <c r="D70" i="20"/>
  <c r="AI33" i="20"/>
  <c r="D34" i="20"/>
  <c r="AI23" i="20"/>
  <c r="J47" i="20"/>
  <c r="D24" i="20"/>
  <c r="AO35" i="20"/>
  <c r="J15" i="20"/>
  <c r="D79" i="20"/>
  <c r="J31" i="20"/>
  <c r="J64" i="20"/>
  <c r="J65" i="20"/>
  <c r="J72" i="20"/>
  <c r="D76" i="20"/>
  <c r="D78" i="20"/>
  <c r="AO24" i="20"/>
  <c r="AI15" i="20"/>
  <c r="AO25" i="20"/>
  <c r="AI36" i="20"/>
  <c r="D48" i="20"/>
  <c r="D81" i="20"/>
  <c r="D62" i="20"/>
  <c r="D65" i="20"/>
  <c r="D68" i="20"/>
  <c r="AI21" i="20"/>
  <c r="J33" i="20"/>
  <c r="D45" i="20"/>
  <c r="AO22" i="20"/>
  <c r="AO46" i="20"/>
  <c r="D15" i="20"/>
  <c r="J78" i="20"/>
  <c r="AO36" i="20"/>
  <c r="J48" i="20"/>
  <c r="D82" i="20"/>
  <c r="AI32" i="20"/>
  <c r="D44" i="20"/>
  <c r="AI44" i="20"/>
  <c r="D22" i="20"/>
  <c r="J70" i="20"/>
  <c r="D73" i="20"/>
  <c r="AI34" i="20"/>
  <c r="J77" i="20"/>
  <c r="AI35" i="20"/>
  <c r="AO47" i="20"/>
  <c r="D16" i="20"/>
  <c r="AI26" i="20"/>
  <c r="AI48" i="20"/>
  <c r="J83" i="20"/>
  <c r="D31" i="20"/>
  <c r="J21" i="20"/>
  <c r="D33" i="20"/>
  <c r="AI46" i="20"/>
  <c r="J34" i="20"/>
  <c r="AO23" i="20"/>
  <c r="J16" i="20"/>
  <c r="D84" i="20"/>
  <c r="D10" i="20"/>
  <c r="AJ10" i="20"/>
  <c r="C10" i="20"/>
  <c r="AI10" i="20"/>
  <c r="AL10" i="20"/>
  <c r="B72" i="20"/>
  <c r="B45" i="20"/>
  <c r="B61" i="20"/>
  <c r="B20" i="20"/>
  <c r="B78" i="20"/>
  <c r="B84" i="20"/>
  <c r="B86" i="20"/>
  <c r="B54" i="20"/>
  <c r="B39" i="20"/>
  <c r="B73" i="20"/>
  <c r="B44" i="20"/>
  <c r="B80" i="20"/>
  <c r="B33" i="20"/>
  <c r="B77" i="20"/>
  <c r="B83" i="20"/>
  <c r="B64" i="20"/>
  <c r="B59" i="20"/>
  <c r="B40" i="20"/>
  <c r="B69" i="20"/>
  <c r="B17" i="20"/>
  <c r="B47" i="20"/>
  <c r="B74" i="20"/>
  <c r="B36" i="20"/>
  <c r="B46" i="20"/>
  <c r="B76" i="20"/>
  <c r="B57" i="20"/>
  <c r="B49" i="20"/>
  <c r="B26" i="20"/>
  <c r="B75" i="20"/>
  <c r="B43" i="20"/>
  <c r="B29" i="20"/>
  <c r="B23" i="20"/>
  <c r="B24" i="20"/>
  <c r="B60" i="20"/>
  <c r="B56" i="20"/>
  <c r="B37" i="20"/>
  <c r="B79" i="20"/>
  <c r="B25" i="20"/>
  <c r="B85" i="20"/>
  <c r="B50" i="20"/>
  <c r="B63" i="20"/>
  <c r="B71" i="20"/>
  <c r="B14" i="20"/>
  <c r="G5" i="20" s="1"/>
  <c r="B67" i="20"/>
  <c r="B52" i="20"/>
  <c r="B38" i="20"/>
  <c r="B28" i="20"/>
  <c r="B27" i="20"/>
  <c r="B22" i="20"/>
  <c r="B32" i="20"/>
  <c r="B66" i="20"/>
  <c r="B51" i="20"/>
  <c r="B31" i="20"/>
  <c r="B21" i="20"/>
  <c r="B19" i="20"/>
  <c r="B70" i="20"/>
  <c r="B58" i="20"/>
  <c r="B18" i="20"/>
  <c r="B15" i="20"/>
  <c r="B35" i="20"/>
  <c r="B42" i="20"/>
  <c r="B16" i="20"/>
  <c r="B48" i="20"/>
  <c r="B53" i="20"/>
  <c r="U3" i="20"/>
  <c r="B82" i="20"/>
  <c r="B65" i="20"/>
  <c r="B41" i="20"/>
  <c r="B68" i="20"/>
  <c r="B55" i="20"/>
  <c r="B81" i="20"/>
  <c r="B62" i="20"/>
  <c r="B34" i="20"/>
  <c r="B30" i="20"/>
  <c r="H78" i="20"/>
  <c r="H47" i="20"/>
  <c r="H15" i="20"/>
  <c r="H80" i="20"/>
  <c r="H82" i="20"/>
  <c r="H67" i="20"/>
  <c r="H22" i="20"/>
  <c r="H52" i="20"/>
  <c r="H84" i="20"/>
  <c r="H60" i="20"/>
  <c r="H41" i="20"/>
  <c r="H77" i="20"/>
  <c r="H79" i="20"/>
  <c r="H36" i="20"/>
  <c r="H86" i="20"/>
  <c r="H20" i="20"/>
  <c r="H74" i="20"/>
  <c r="H26" i="20"/>
  <c r="H23" i="20"/>
  <c r="H43" i="20"/>
  <c r="H29" i="20"/>
  <c r="H66" i="20"/>
  <c r="H56" i="20"/>
  <c r="H71" i="20"/>
  <c r="H61" i="20"/>
  <c r="H32" i="20"/>
  <c r="H51" i="20"/>
  <c r="H50" i="20"/>
  <c r="H39" i="20"/>
  <c r="H76" i="20"/>
  <c r="H68" i="20"/>
  <c r="H63" i="20"/>
  <c r="H49" i="20"/>
  <c r="H28" i="20"/>
  <c r="H25" i="20"/>
  <c r="H81" i="20"/>
  <c r="H85" i="20"/>
  <c r="H64" i="20"/>
  <c r="H45" i="20"/>
  <c r="H31" i="20"/>
  <c r="H37" i="20"/>
  <c r="H24" i="20"/>
  <c r="H19" i="20"/>
  <c r="H14" i="20"/>
  <c r="H5" i="20" s="1"/>
  <c r="H27" i="20"/>
  <c r="H21" i="20"/>
  <c r="H75" i="20"/>
  <c r="H44" i="20"/>
  <c r="H38" i="20"/>
  <c r="H70" i="20"/>
  <c r="H30" i="20"/>
  <c r="H59" i="20"/>
  <c r="H46" i="20"/>
  <c r="H62" i="20"/>
  <c r="H58" i="20"/>
  <c r="H83" i="20"/>
  <c r="H33" i="20"/>
  <c r="H73" i="20"/>
  <c r="Y3" i="20"/>
  <c r="H48" i="20"/>
  <c r="H40" i="20"/>
  <c r="H65" i="20"/>
  <c r="H16" i="20"/>
  <c r="H34" i="20"/>
  <c r="H42" i="20"/>
  <c r="H17" i="20"/>
  <c r="H57" i="20"/>
  <c r="H69" i="20"/>
  <c r="H72" i="20"/>
  <c r="H53" i="20"/>
  <c r="H55" i="20"/>
  <c r="H54" i="20"/>
  <c r="H18" i="20"/>
  <c r="H35" i="20"/>
  <c r="B10" i="20"/>
  <c r="AK10" i="20"/>
  <c r="E59" i="20"/>
  <c r="E30" i="20"/>
  <c r="E76" i="20"/>
  <c r="E80" i="20"/>
  <c r="E37" i="20"/>
  <c r="E65" i="20"/>
  <c r="E86" i="20"/>
  <c r="E73" i="20"/>
  <c r="E60" i="20"/>
  <c r="E83" i="20"/>
  <c r="E64" i="20"/>
  <c r="E20" i="20"/>
  <c r="E32" i="20"/>
  <c r="E69" i="20"/>
  <c r="E54" i="20"/>
  <c r="E40" i="20"/>
  <c r="E17" i="20"/>
  <c r="E29" i="20"/>
  <c r="E47" i="20"/>
  <c r="E36" i="20"/>
  <c r="E66" i="20"/>
  <c r="E56" i="20"/>
  <c r="E74" i="20"/>
  <c r="E26" i="20"/>
  <c r="E23" i="20"/>
  <c r="E43" i="20"/>
  <c r="E71" i="20"/>
  <c r="E46" i="20"/>
  <c r="E68" i="20"/>
  <c r="E63" i="20"/>
  <c r="E72" i="20"/>
  <c r="E75" i="20"/>
  <c r="E38" i="20"/>
  <c r="E27" i="20"/>
  <c r="E22" i="20"/>
  <c r="E24" i="20"/>
  <c r="E21" i="20"/>
  <c r="E85" i="20"/>
  <c r="E50" i="20"/>
  <c r="E67" i="20"/>
  <c r="E52" i="20"/>
  <c r="E84" i="20"/>
  <c r="E25" i="20"/>
  <c r="E31" i="20"/>
  <c r="E14" i="20"/>
  <c r="G78" i="20" s="1"/>
  <c r="E44" i="20"/>
  <c r="E79" i="20"/>
  <c r="E28" i="20"/>
  <c r="E45" i="20"/>
  <c r="E39" i="20"/>
  <c r="E19" i="20"/>
  <c r="E70" i="20"/>
  <c r="E62" i="20"/>
  <c r="E78" i="20"/>
  <c r="E15" i="20"/>
  <c r="E35" i="20"/>
  <c r="E33" i="20"/>
  <c r="E16" i="20"/>
  <c r="W3" i="20"/>
  <c r="E81" i="20"/>
  <c r="E34" i="20"/>
  <c r="E61" i="20"/>
  <c r="E42" i="20"/>
  <c r="E49" i="20"/>
  <c r="E82" i="20"/>
  <c r="E58" i="20"/>
  <c r="E53" i="20"/>
  <c r="E41" i="20"/>
  <c r="E51" i="20"/>
  <c r="E77" i="20"/>
  <c r="E48" i="20"/>
  <c r="E57" i="20"/>
  <c r="E18" i="20"/>
  <c r="E55" i="20"/>
  <c r="K65" i="20"/>
  <c r="K32" i="20"/>
  <c r="K82" i="20"/>
  <c r="K86" i="20"/>
  <c r="K54" i="20"/>
  <c r="K39" i="20"/>
  <c r="K71" i="20"/>
  <c r="K77" i="20"/>
  <c r="K79" i="20"/>
  <c r="K66" i="20"/>
  <c r="K43" i="20"/>
  <c r="K29" i="20"/>
  <c r="K56" i="20"/>
  <c r="K35" i="20"/>
  <c r="K61" i="20"/>
  <c r="K58" i="20"/>
  <c r="K51" i="20"/>
  <c r="K50" i="20"/>
  <c r="K16" i="20"/>
  <c r="K85" i="20"/>
  <c r="K46" i="20"/>
  <c r="K76" i="20"/>
  <c r="K68" i="20"/>
  <c r="K60" i="20"/>
  <c r="K22" i="20"/>
  <c r="K21" i="20"/>
  <c r="K18" i="20"/>
  <c r="K37" i="20"/>
  <c r="K27" i="20"/>
  <c r="K26" i="20"/>
  <c r="K19" i="20"/>
  <c r="K23" i="20"/>
  <c r="K55" i="20"/>
  <c r="K75" i="20"/>
  <c r="K63" i="20"/>
  <c r="K44" i="20"/>
  <c r="K38" i="20"/>
  <c r="K28" i="20"/>
  <c r="K25" i="20"/>
  <c r="K24" i="20"/>
  <c r="K30" i="20"/>
  <c r="K67" i="20"/>
  <c r="K52" i="20"/>
  <c r="K70" i="20"/>
  <c r="K59" i="20"/>
  <c r="K80" i="20"/>
  <c r="K45" i="20"/>
  <c r="K31" i="20"/>
  <c r="K84" i="20"/>
  <c r="K20" i="20"/>
  <c r="K83" i="20"/>
  <c r="K78" i="20"/>
  <c r="K33" i="20"/>
  <c r="K17" i="20"/>
  <c r="K74" i="20"/>
  <c r="K34" i="20"/>
  <c r="K73" i="20"/>
  <c r="K40" i="20"/>
  <c r="K41" i="20"/>
  <c r="AA3" i="20"/>
  <c r="K14" i="20" s="1"/>
  <c r="K49" i="20"/>
  <c r="K69" i="20"/>
  <c r="K48" i="20"/>
  <c r="K62" i="20"/>
  <c r="K57" i="20"/>
  <c r="K47" i="20"/>
  <c r="K36" i="20"/>
  <c r="K42" i="20"/>
  <c r="K81" i="20"/>
  <c r="K72" i="20"/>
  <c r="K64" i="20"/>
  <c r="K53" i="20"/>
  <c r="AS38" i="20"/>
  <c r="AS45" i="20"/>
  <c r="AS32" i="20"/>
  <c r="AS44" i="20"/>
  <c r="AS18" i="20"/>
  <c r="AS41" i="20"/>
  <c r="AS21" i="20"/>
  <c r="AS27" i="20"/>
  <c r="AS24" i="20"/>
  <c r="AS48" i="20"/>
  <c r="AS37" i="20"/>
  <c r="AS30" i="20"/>
  <c r="AS14" i="20"/>
  <c r="AU28" i="20" s="1"/>
  <c r="AS33" i="20"/>
  <c r="AT33" i="20" s="1"/>
  <c r="AS36" i="20"/>
  <c r="AS23" i="20"/>
  <c r="AS16" i="20"/>
  <c r="AS46" i="20"/>
  <c r="AS40" i="20"/>
  <c r="AS34" i="20"/>
  <c r="AS15" i="20"/>
  <c r="AS35" i="20"/>
  <c r="AS47" i="20"/>
  <c r="AS42" i="20"/>
  <c r="AS49" i="20"/>
  <c r="AS43" i="20"/>
  <c r="AS19" i="20"/>
  <c r="AS28" i="20"/>
  <c r="AS20" i="20"/>
  <c r="AS22" i="20"/>
  <c r="AS25" i="20"/>
  <c r="AS50" i="20"/>
  <c r="AS39" i="20"/>
  <c r="AS17" i="20"/>
  <c r="AS29" i="20"/>
  <c r="AS26" i="20"/>
  <c r="BM3" i="20"/>
  <c r="AS31" i="20"/>
  <c r="AV23" i="20"/>
  <c r="AV30" i="20"/>
  <c r="AV49" i="20"/>
  <c r="AV21" i="20"/>
  <c r="AV14" i="20"/>
  <c r="AX20" i="20" s="1"/>
  <c r="AV27" i="20"/>
  <c r="AV24" i="20"/>
  <c r="AV48" i="20"/>
  <c r="AV37" i="20"/>
  <c r="AV44" i="20"/>
  <c r="AV33" i="20"/>
  <c r="AV40" i="20"/>
  <c r="AV36" i="20"/>
  <c r="AV43" i="20"/>
  <c r="AV15" i="20"/>
  <c r="AV35" i="20"/>
  <c r="AV34" i="20"/>
  <c r="AV47" i="20"/>
  <c r="AV41" i="20"/>
  <c r="BO3" i="20"/>
  <c r="AV42" i="20"/>
  <c r="AV50" i="20"/>
  <c r="AV39" i="20"/>
  <c r="AV19" i="20"/>
  <c r="AV16" i="20"/>
  <c r="AV32" i="20"/>
  <c r="AV28" i="20"/>
  <c r="AV20" i="20"/>
  <c r="AV38" i="20"/>
  <c r="AV26" i="20"/>
  <c r="AV17" i="20"/>
  <c r="AV45" i="20"/>
  <c r="AV22" i="20"/>
  <c r="AV46" i="20"/>
  <c r="AV18" i="20"/>
  <c r="AV29" i="20"/>
  <c r="AV25" i="20"/>
  <c r="AV31" i="20"/>
  <c r="E10" i="20"/>
  <c r="AJ19" i="20"/>
  <c r="AJ26" i="20"/>
  <c r="AJ45" i="20"/>
  <c r="BG3" i="20"/>
  <c r="AJ14" i="20" s="1"/>
  <c r="AJ42" i="20"/>
  <c r="AJ22" i="20"/>
  <c r="AJ28" i="20"/>
  <c r="AJ25" i="20"/>
  <c r="AJ49" i="20"/>
  <c r="AJ38" i="20"/>
  <c r="AJ31" i="20"/>
  <c r="AJ34" i="20"/>
  <c r="AJ30" i="20"/>
  <c r="AJ18" i="20"/>
  <c r="AJ29" i="20"/>
  <c r="AJ20" i="20"/>
  <c r="AJ33" i="20"/>
  <c r="AJ39" i="20"/>
  <c r="AJ46" i="20"/>
  <c r="AJ17" i="20"/>
  <c r="AJ15" i="20"/>
  <c r="AJ40" i="20"/>
  <c r="AJ16" i="20"/>
  <c r="AJ32" i="20"/>
  <c r="AJ47" i="20"/>
  <c r="AJ41" i="20"/>
  <c r="AJ48" i="20"/>
  <c r="AJ50" i="20"/>
  <c r="AJ37" i="20"/>
  <c r="AJ21" i="20"/>
  <c r="AJ27" i="20"/>
  <c r="AJ23" i="20"/>
  <c r="AJ43" i="20"/>
  <c r="AJ35" i="20"/>
  <c r="AJ44" i="20"/>
  <c r="AJ36" i="20"/>
  <c r="AJ24" i="20"/>
  <c r="AG34" i="20"/>
  <c r="AG41" i="20"/>
  <c r="AG16" i="20"/>
  <c r="BE3" i="20"/>
  <c r="AG38" i="20"/>
  <c r="AG46" i="20"/>
  <c r="AG35" i="20"/>
  <c r="AG19" i="20"/>
  <c r="AG49" i="20"/>
  <c r="AG42" i="20"/>
  <c r="AG22" i="20"/>
  <c r="AG28" i="20"/>
  <c r="AG25" i="20"/>
  <c r="AG31" i="20"/>
  <c r="AG26" i="20"/>
  <c r="AG21" i="20"/>
  <c r="AG14" i="20"/>
  <c r="AG15" i="20"/>
  <c r="AG45" i="20"/>
  <c r="AH45" i="20" s="1"/>
  <c r="AG23" i="20"/>
  <c r="AG30" i="20"/>
  <c r="AG33" i="20"/>
  <c r="AG29" i="20"/>
  <c r="AG18" i="20"/>
  <c r="AG32" i="20"/>
  <c r="AG20" i="20"/>
  <c r="AG17" i="20"/>
  <c r="AG40" i="20"/>
  <c r="AG39" i="20"/>
  <c r="AG47" i="20"/>
  <c r="AG48" i="20"/>
  <c r="AG37" i="20"/>
  <c r="AG27" i="20"/>
  <c r="AG50" i="20"/>
  <c r="AG36" i="20"/>
  <c r="AG43" i="20"/>
  <c r="AG24" i="20"/>
  <c r="AG44" i="20"/>
  <c r="AM36" i="20"/>
  <c r="AM43" i="20"/>
  <c r="AM49" i="20"/>
  <c r="AM38" i="20"/>
  <c r="AM31" i="20"/>
  <c r="BI3" i="20"/>
  <c r="AM18" i="20"/>
  <c r="AM45" i="20"/>
  <c r="AM34" i="20"/>
  <c r="AM15" i="20"/>
  <c r="AM41" i="20"/>
  <c r="AM17" i="20"/>
  <c r="AM47" i="20"/>
  <c r="AM32" i="20"/>
  <c r="AM19" i="20"/>
  <c r="AM33" i="20"/>
  <c r="AM40" i="20"/>
  <c r="AM16" i="20"/>
  <c r="AM39" i="20"/>
  <c r="AM46" i="20"/>
  <c r="AM21" i="20"/>
  <c r="AM14" i="20"/>
  <c r="AP4" i="20" s="1"/>
  <c r="AM50" i="20"/>
  <c r="AM24" i="20"/>
  <c r="AM29" i="20"/>
  <c r="AM23" i="20"/>
  <c r="AM25" i="20"/>
  <c r="AM20" i="20"/>
  <c r="AM30" i="20"/>
  <c r="AM26" i="20"/>
  <c r="AM48" i="20"/>
  <c r="AM35" i="20"/>
  <c r="AM42" i="20"/>
  <c r="AM44" i="20"/>
  <c r="AM28" i="20"/>
  <c r="AM22" i="20"/>
  <c r="AM27" i="20"/>
  <c r="AM37" i="20"/>
  <c r="AG10" i="20"/>
  <c r="AH10" i="20"/>
  <c r="AP21" i="20"/>
  <c r="AP28" i="20"/>
  <c r="AP47" i="20"/>
  <c r="AP48" i="20"/>
  <c r="AP45" i="20"/>
  <c r="AP27" i="20"/>
  <c r="AP34" i="20"/>
  <c r="AP15" i="20"/>
  <c r="AP18" i="20"/>
  <c r="AP41" i="20"/>
  <c r="AP37" i="20"/>
  <c r="AP33" i="20"/>
  <c r="AP38" i="20"/>
  <c r="AP32" i="20"/>
  <c r="AP19" i="20"/>
  <c r="AP17" i="20"/>
  <c r="AP16" i="20"/>
  <c r="AP39" i="20"/>
  <c r="AP31" i="20"/>
  <c r="AP40" i="20"/>
  <c r="AP46" i="20"/>
  <c r="AP35" i="20"/>
  <c r="BK3" i="20"/>
  <c r="AP14" i="20" s="1"/>
  <c r="AP42" i="20"/>
  <c r="AP25" i="20"/>
  <c r="AP23" i="20"/>
  <c r="AP36" i="20"/>
  <c r="AP24" i="20"/>
  <c r="AP44" i="20"/>
  <c r="AP22" i="20"/>
  <c r="AP29" i="20"/>
  <c r="AP50" i="20"/>
  <c r="AP30" i="20"/>
  <c r="AP20" i="20"/>
  <c r="AP43" i="20"/>
  <c r="AP26" i="20"/>
  <c r="AP49" i="20"/>
  <c r="D58" i="20"/>
  <c r="D30" i="20"/>
  <c r="D46" i="20"/>
  <c r="D51" i="20"/>
  <c r="D74" i="20"/>
  <c r="D35" i="20"/>
  <c r="D63" i="20"/>
  <c r="D42" i="20"/>
  <c r="D80" i="20"/>
  <c r="D86" i="20"/>
  <c r="D56" i="20"/>
  <c r="D75" i="20"/>
  <c r="D77" i="20"/>
  <c r="D20" i="20"/>
  <c r="D83" i="20"/>
  <c r="D64" i="20"/>
  <c r="D59" i="20"/>
  <c r="D69" i="20"/>
  <c r="D54" i="20"/>
  <c r="D40" i="20"/>
  <c r="D17" i="20"/>
  <c r="D23" i="20"/>
  <c r="D29" i="20"/>
  <c r="D47" i="20"/>
  <c r="D36" i="20"/>
  <c r="D26" i="20"/>
  <c r="D43" i="20"/>
  <c r="D66" i="20"/>
  <c r="D61" i="20"/>
  <c r="D37" i="20"/>
  <c r="J45" i="20"/>
  <c r="D25" i="20"/>
  <c r="J52" i="20"/>
  <c r="J67" i="20"/>
  <c r="D52" i="20"/>
  <c r="J22" i="20"/>
  <c r="J24" i="20"/>
  <c r="J25" i="20"/>
  <c r="J27" i="20"/>
  <c r="J28" i="20"/>
  <c r="J38" i="20"/>
  <c r="J63" i="20"/>
  <c r="D71" i="20"/>
  <c r="D50" i="20"/>
  <c r="D85" i="20"/>
  <c r="D67" i="20"/>
  <c r="AI24" i="20"/>
  <c r="AI31" i="20"/>
  <c r="AI50" i="20"/>
  <c r="AI19" i="20"/>
  <c r="AI42" i="20"/>
  <c r="AI22" i="20"/>
  <c r="AI28" i="20"/>
  <c r="AI25" i="20"/>
  <c r="AI45" i="20"/>
  <c r="AI49" i="20"/>
  <c r="AI38" i="20"/>
  <c r="AI41" i="20"/>
  <c r="AI37" i="20"/>
  <c r="AI27" i="20"/>
  <c r="AI20" i="20"/>
  <c r="J80" i="20"/>
  <c r="J37" i="20"/>
  <c r="J82" i="20"/>
  <c r="J84" i="20"/>
  <c r="J69" i="20"/>
  <c r="J44" i="20"/>
  <c r="J54" i="20"/>
  <c r="J86" i="20"/>
  <c r="J62" i="20"/>
  <c r="J79" i="20"/>
  <c r="J81" i="20"/>
  <c r="J74" i="20"/>
  <c r="J26" i="20"/>
  <c r="J23" i="20"/>
  <c r="J43" i="20"/>
  <c r="J29" i="20"/>
  <c r="J85" i="20"/>
  <c r="J46" i="20"/>
  <c r="J66" i="20"/>
  <c r="J56" i="20"/>
  <c r="J71" i="20"/>
  <c r="J61" i="20"/>
  <c r="J32" i="20"/>
  <c r="J51" i="20"/>
  <c r="J50" i="20"/>
  <c r="J39" i="20"/>
  <c r="J58" i="20"/>
  <c r="J35" i="20"/>
  <c r="J73" i="20"/>
  <c r="J42" i="20"/>
  <c r="AO26" i="20"/>
  <c r="AO33" i="20"/>
  <c r="AO38" i="20"/>
  <c r="AO31" i="20"/>
  <c r="AO15" i="20"/>
  <c r="AO21" i="20"/>
  <c r="AO45" i="20"/>
  <c r="AO34" i="20"/>
  <c r="AO18" i="20"/>
  <c r="AO41" i="20"/>
  <c r="AO48" i="20"/>
  <c r="AO37" i="20"/>
  <c r="AO44" i="20"/>
  <c r="AO40" i="20"/>
  <c r="AO17" i="20"/>
  <c r="AO19" i="20"/>
  <c r="AO32" i="20"/>
  <c r="D60" i="20"/>
  <c r="D72" i="20"/>
  <c r="AI29" i="20"/>
  <c r="AI18" i="20"/>
  <c r="AI30" i="20"/>
  <c r="J36" i="20"/>
  <c r="V3" i="8"/>
  <c r="BE3" i="18"/>
  <c r="V3" i="12"/>
  <c r="AD3" i="12"/>
  <c r="BM3" i="18"/>
  <c r="Z3" i="14"/>
  <c r="R3" i="8"/>
  <c r="Y3" i="18"/>
  <c r="T3" i="10"/>
  <c r="M3" i="2"/>
  <c r="AF3" i="14"/>
  <c r="W3" i="18"/>
  <c r="R3" i="10"/>
  <c r="O3" i="2"/>
  <c r="Q3" i="2"/>
  <c r="L3" i="9"/>
  <c r="BO3" i="18"/>
  <c r="AF3" i="12"/>
  <c r="AB3" i="14"/>
  <c r="BI3" i="18"/>
  <c r="P3" i="10"/>
  <c r="M3" i="1"/>
  <c r="U3" i="18"/>
  <c r="AA3" i="18"/>
  <c r="V3" i="10"/>
  <c r="Z3" i="12"/>
  <c r="J3" i="5"/>
  <c r="BG3" i="18"/>
  <c r="BK3" i="18"/>
  <c r="AB3" i="12"/>
  <c r="X3" i="12"/>
  <c r="T3" i="8"/>
  <c r="X3" i="14"/>
  <c r="AD3" i="14"/>
  <c r="K3" i="1"/>
  <c r="J3" i="9"/>
  <c r="L3" i="3"/>
  <c r="P3" i="8"/>
  <c r="J3" i="3"/>
  <c r="L3" i="5"/>
  <c r="E10" i="12"/>
  <c r="C10" i="12" a="1"/>
  <c r="I27" i="20" l="1"/>
  <c r="AT36" i="20"/>
  <c r="AN50" i="20"/>
  <c r="I79" i="20"/>
  <c r="BW46" i="20"/>
  <c r="F79" i="20"/>
  <c r="AH15" i="20"/>
  <c r="F28" i="20"/>
  <c r="CK48" i="20"/>
  <c r="CK35" i="20"/>
  <c r="CH48" i="20"/>
  <c r="BW50" i="20"/>
  <c r="BW38" i="20"/>
  <c r="BW42" i="20"/>
  <c r="CK38" i="20"/>
  <c r="CH39" i="20"/>
  <c r="CH33" i="20"/>
  <c r="CH23" i="20"/>
  <c r="BW23" i="20"/>
  <c r="BW29" i="20"/>
  <c r="CK21" i="20"/>
  <c r="BW24" i="20"/>
  <c r="CK18" i="20"/>
  <c r="CH25" i="20"/>
  <c r="BW22" i="20"/>
  <c r="CJ31" i="20"/>
  <c r="CJ32" i="20"/>
  <c r="CJ28" i="20"/>
  <c r="CJ49" i="20"/>
  <c r="CJ36" i="20"/>
  <c r="CJ15" i="20"/>
  <c r="CJ27" i="20"/>
  <c r="CJ24" i="20"/>
  <c r="CJ50" i="20"/>
  <c r="CJ37" i="20"/>
  <c r="CJ41" i="20"/>
  <c r="CJ14" i="20"/>
  <c r="CK43" i="20" s="1"/>
  <c r="CG37" i="20"/>
  <c r="CG14" i="20"/>
  <c r="CH27" i="20" s="1"/>
  <c r="CG20" i="20"/>
  <c r="CG17" i="20"/>
  <c r="CG19" i="20"/>
  <c r="BW41" i="20"/>
  <c r="BW19" i="20"/>
  <c r="BW21" i="20"/>
  <c r="BW20" i="20"/>
  <c r="BW48" i="20"/>
  <c r="BW16" i="20"/>
  <c r="BW47" i="20"/>
  <c r="I21" i="20"/>
  <c r="I36" i="20"/>
  <c r="BW15" i="20"/>
  <c r="BW45" i="20"/>
  <c r="BW44" i="20"/>
  <c r="BW43" i="20"/>
  <c r="BW34" i="20"/>
  <c r="BW33" i="20"/>
  <c r="BW32" i="20"/>
  <c r="BW18" i="20"/>
  <c r="BW31" i="20"/>
  <c r="BW17" i="20"/>
  <c r="BW30" i="20"/>
  <c r="BW37" i="20"/>
  <c r="BW28" i="20"/>
  <c r="BW27" i="20"/>
  <c r="BW39" i="20"/>
  <c r="BW26" i="20"/>
  <c r="BW36" i="20"/>
  <c r="BW35" i="20"/>
  <c r="BW49" i="20"/>
  <c r="BW40" i="20"/>
  <c r="F45" i="20"/>
  <c r="F17" i="20"/>
  <c r="BW25" i="20"/>
  <c r="BS40" i="20"/>
  <c r="BS35" i="20"/>
  <c r="BS34" i="20"/>
  <c r="BS31" i="20"/>
  <c r="BS24" i="20"/>
  <c r="BS22" i="20"/>
  <c r="BT17" i="20"/>
  <c r="BT50" i="20"/>
  <c r="BT26" i="20"/>
  <c r="BS25" i="20"/>
  <c r="BT25" i="20" s="1"/>
  <c r="BS32" i="20"/>
  <c r="BT32" i="20" s="1"/>
  <c r="BS18" i="20"/>
  <c r="BT18" i="20" s="1"/>
  <c r="BT37" i="20"/>
  <c r="BS16" i="20"/>
  <c r="BT16" i="20" s="1"/>
  <c r="BY16" i="20" s="1"/>
  <c r="BS41" i="20"/>
  <c r="BT41" i="20" s="1"/>
  <c r="BY41" i="20" s="1"/>
  <c r="BS47" i="20"/>
  <c r="BT47" i="20" s="1"/>
  <c r="BS42" i="20"/>
  <c r="BS36" i="20"/>
  <c r="AH30" i="20"/>
  <c r="AH23" i="20"/>
  <c r="F44" i="20"/>
  <c r="AH39" i="20"/>
  <c r="C36" i="20"/>
  <c r="AH40" i="20"/>
  <c r="C19" i="20"/>
  <c r="AH47" i="20"/>
  <c r="C46" i="20"/>
  <c r="C51" i="20"/>
  <c r="AH32" i="20"/>
  <c r="AH18" i="20"/>
  <c r="C32" i="20"/>
  <c r="C40" i="20"/>
  <c r="C70" i="20"/>
  <c r="C17" i="20"/>
  <c r="AH29" i="20"/>
  <c r="C18" i="20"/>
  <c r="C57" i="20"/>
  <c r="G20" i="20"/>
  <c r="G63" i="20"/>
  <c r="G61" i="20"/>
  <c r="G28" i="20"/>
  <c r="G25" i="20"/>
  <c r="AW37" i="20"/>
  <c r="AW48" i="20"/>
  <c r="K15" i="20"/>
  <c r="L15" i="20" s="1"/>
  <c r="AH17" i="20"/>
  <c r="AW24" i="20"/>
  <c r="I77" i="20"/>
  <c r="C21" i="20"/>
  <c r="C74" i="20"/>
  <c r="AH20" i="20"/>
  <c r="AW31" i="20"/>
  <c r="AW27" i="20"/>
  <c r="C31" i="20"/>
  <c r="C47" i="20"/>
  <c r="AO4" i="20"/>
  <c r="BB48" i="20" s="1"/>
  <c r="F40" i="20"/>
  <c r="F54" i="20"/>
  <c r="F69" i="20"/>
  <c r="AN24" i="20"/>
  <c r="AW44" i="20"/>
  <c r="AT23" i="20"/>
  <c r="I75" i="20"/>
  <c r="I86" i="20"/>
  <c r="C58" i="20"/>
  <c r="C76" i="20"/>
  <c r="AU38" i="20"/>
  <c r="C15" i="20"/>
  <c r="C49" i="20"/>
  <c r="AR39" i="20"/>
  <c r="AR44" i="20"/>
  <c r="AR16" i="20"/>
  <c r="AR46" i="20"/>
  <c r="AR40" i="20"/>
  <c r="AR47" i="20"/>
  <c r="AR22" i="20"/>
  <c r="AR31" i="20"/>
  <c r="AR33" i="20"/>
  <c r="AR17" i="20"/>
  <c r="AR32" i="20"/>
  <c r="G79" i="20"/>
  <c r="G56" i="20"/>
  <c r="G44" i="20"/>
  <c r="G66" i="20"/>
  <c r="F51" i="20"/>
  <c r="F21" i="20"/>
  <c r="F37" i="20"/>
  <c r="I38" i="20"/>
  <c r="I74" i="20"/>
  <c r="G29" i="20"/>
  <c r="AW33" i="20"/>
  <c r="AT16" i="20"/>
  <c r="F41" i="20"/>
  <c r="F24" i="20"/>
  <c r="F80" i="20"/>
  <c r="I44" i="20"/>
  <c r="I20" i="20"/>
  <c r="F22" i="20"/>
  <c r="F76" i="20"/>
  <c r="G84" i="20"/>
  <c r="G52" i="20"/>
  <c r="F82" i="20"/>
  <c r="AQ33" i="20"/>
  <c r="G86" i="20"/>
  <c r="F61" i="20"/>
  <c r="F63" i="20"/>
  <c r="G32" i="20"/>
  <c r="AQ18" i="20"/>
  <c r="F34" i="20"/>
  <c r="F68" i="20"/>
  <c r="C66" i="20"/>
  <c r="C69" i="20"/>
  <c r="G58" i="20"/>
  <c r="G35" i="20"/>
  <c r="F30" i="20"/>
  <c r="AQ37" i="20"/>
  <c r="F72" i="20"/>
  <c r="G85" i="20"/>
  <c r="G64" i="20"/>
  <c r="F81" i="20"/>
  <c r="F43" i="20"/>
  <c r="G62" i="20"/>
  <c r="F33" i="20"/>
  <c r="F26" i="20"/>
  <c r="F15" i="20"/>
  <c r="F74" i="20"/>
  <c r="G73" i="20"/>
  <c r="F78" i="20"/>
  <c r="F56" i="20"/>
  <c r="C67" i="20"/>
  <c r="C80" i="20"/>
  <c r="G71" i="20"/>
  <c r="AQ32" i="20"/>
  <c r="F58" i="20"/>
  <c r="AQ38" i="20"/>
  <c r="F38" i="20"/>
  <c r="G74" i="20"/>
  <c r="AQ41" i="20"/>
  <c r="G36" i="20"/>
  <c r="G22" i="20"/>
  <c r="G55" i="20"/>
  <c r="G38" i="20"/>
  <c r="G23" i="20"/>
  <c r="F75" i="20"/>
  <c r="F42" i="20"/>
  <c r="F46" i="20"/>
  <c r="G47" i="20"/>
  <c r="G37" i="20"/>
  <c r="F23" i="20"/>
  <c r="AQ48" i="20"/>
  <c r="F66" i="20"/>
  <c r="G27" i="20"/>
  <c r="F70" i="20"/>
  <c r="F36" i="20"/>
  <c r="G80" i="20"/>
  <c r="AQ19" i="20"/>
  <c r="F53" i="20"/>
  <c r="F27" i="20"/>
  <c r="F59" i="20"/>
  <c r="G24" i="20"/>
  <c r="AQ27" i="20"/>
  <c r="F16" i="20"/>
  <c r="AQ45" i="20"/>
  <c r="G46" i="20"/>
  <c r="G67" i="20"/>
  <c r="F62" i="20"/>
  <c r="G82" i="20"/>
  <c r="F19" i="20"/>
  <c r="F47" i="20"/>
  <c r="F31" i="20"/>
  <c r="G51" i="20"/>
  <c r="G43" i="20"/>
  <c r="G26" i="20"/>
  <c r="F49" i="20"/>
  <c r="G39" i="20"/>
  <c r="F71" i="20"/>
  <c r="G50" i="20"/>
  <c r="AQ49" i="20"/>
  <c r="AQ26" i="20"/>
  <c r="F35" i="20"/>
  <c r="G75" i="20"/>
  <c r="F39" i="20"/>
  <c r="F29" i="20"/>
  <c r="AR48" i="20"/>
  <c r="AQ15" i="20"/>
  <c r="AR24" i="20"/>
  <c r="AQ34" i="20"/>
  <c r="AH33" i="20"/>
  <c r="C22" i="20"/>
  <c r="C59" i="20"/>
  <c r="AH21" i="20"/>
  <c r="AR49" i="20"/>
  <c r="AQ50" i="20"/>
  <c r="AQ21" i="20"/>
  <c r="AH26" i="20"/>
  <c r="AR50" i="20"/>
  <c r="AU39" i="20"/>
  <c r="AR38" i="20"/>
  <c r="AQ29" i="20"/>
  <c r="AH31" i="20"/>
  <c r="AX24" i="20"/>
  <c r="AQ43" i="20"/>
  <c r="AQ22" i="20"/>
  <c r="AX34" i="20"/>
  <c r="AH49" i="20"/>
  <c r="AR18" i="20"/>
  <c r="AU50" i="20"/>
  <c r="AU36" i="20"/>
  <c r="AX35" i="20"/>
  <c r="AH25" i="20"/>
  <c r="AQ44" i="20"/>
  <c r="AH22" i="20"/>
  <c r="AX36" i="20"/>
  <c r="AH42" i="20"/>
  <c r="AX42" i="20"/>
  <c r="AH35" i="20"/>
  <c r="F20" i="20"/>
  <c r="AR43" i="20"/>
  <c r="AR28" i="20"/>
  <c r="AH28" i="20"/>
  <c r="AX41" i="20"/>
  <c r="AU15" i="20"/>
  <c r="AX47" i="20"/>
  <c r="AH24" i="20"/>
  <c r="AH38" i="20"/>
  <c r="AQ24" i="20"/>
  <c r="AX40" i="20"/>
  <c r="AL18" i="20"/>
  <c r="AL27" i="20"/>
  <c r="AL42" i="20"/>
  <c r="AL30" i="20"/>
  <c r="AL16" i="20"/>
  <c r="AL39" i="20"/>
  <c r="AL47" i="20"/>
  <c r="AL24" i="20"/>
  <c r="AL35" i="20"/>
  <c r="AL17" i="20"/>
  <c r="AL15" i="20"/>
  <c r="AL28" i="20"/>
  <c r="AL31" i="20"/>
  <c r="AL48" i="20"/>
  <c r="AL25" i="20"/>
  <c r="AL45" i="20"/>
  <c r="AL21" i="20"/>
  <c r="AL44" i="20"/>
  <c r="AL33" i="20"/>
  <c r="AL49" i="20"/>
  <c r="AL43" i="20"/>
  <c r="AL46" i="20"/>
  <c r="AL20" i="20"/>
  <c r="AL22" i="20"/>
  <c r="AL36" i="20"/>
  <c r="AL38" i="20"/>
  <c r="AL34" i="20"/>
  <c r="AL37" i="20"/>
  <c r="AL32" i="20"/>
  <c r="AL41" i="20"/>
  <c r="AL19" i="20"/>
  <c r="AL29" i="20"/>
  <c r="AL40" i="20"/>
  <c r="AL50" i="20"/>
  <c r="AL23" i="20"/>
  <c r="AL26" i="20"/>
  <c r="M20" i="20"/>
  <c r="M15" i="20"/>
  <c r="M30" i="20"/>
  <c r="M70" i="20"/>
  <c r="M18" i="20"/>
  <c r="M33" i="20"/>
  <c r="M17" i="20"/>
  <c r="M59" i="20"/>
  <c r="M62" i="20"/>
  <c r="M40" i="20"/>
  <c r="M74" i="20"/>
  <c r="M43" i="20"/>
  <c r="M83" i="20"/>
  <c r="M36" i="20"/>
  <c r="M57" i="20"/>
  <c r="M64" i="20"/>
  <c r="M41" i="20"/>
  <c r="M37" i="20"/>
  <c r="M72" i="20"/>
  <c r="M49" i="20"/>
  <c r="M77" i="20"/>
  <c r="M78" i="20"/>
  <c r="M54" i="20"/>
  <c r="M69" i="20"/>
  <c r="M47" i="20"/>
  <c r="M60" i="20"/>
  <c r="M84" i="20"/>
  <c r="M38" i="20"/>
  <c r="M51" i="20"/>
  <c r="M28" i="20"/>
  <c r="M86" i="20"/>
  <c r="M26" i="20"/>
  <c r="M48" i="20"/>
  <c r="M32" i="20"/>
  <c r="M76" i="20"/>
  <c r="M65" i="20"/>
  <c r="M24" i="20"/>
  <c r="M56" i="20"/>
  <c r="M52" i="20"/>
  <c r="M44" i="20"/>
  <c r="M61" i="20"/>
  <c r="M50" i="20"/>
  <c r="M55" i="20"/>
  <c r="M53" i="20"/>
  <c r="M29" i="20"/>
  <c r="M81" i="20"/>
  <c r="M68" i="20"/>
  <c r="M45" i="20"/>
  <c r="M80" i="20"/>
  <c r="M71" i="20"/>
  <c r="M19" i="20"/>
  <c r="M42" i="20"/>
  <c r="M21" i="20"/>
  <c r="M73" i="20"/>
  <c r="M66" i="20"/>
  <c r="M63" i="20"/>
  <c r="M75" i="20"/>
  <c r="M27" i="20"/>
  <c r="M79" i="20"/>
  <c r="M34" i="20"/>
  <c r="M67" i="20"/>
  <c r="M22" i="20"/>
  <c r="M39" i="20"/>
  <c r="M46" i="20"/>
  <c r="M35" i="20"/>
  <c r="M31" i="20"/>
  <c r="M16" i="20"/>
  <c r="M85" i="20"/>
  <c r="M82" i="20"/>
  <c r="M58" i="20"/>
  <c r="M23" i="20"/>
  <c r="M25" i="20"/>
  <c r="L21" i="20"/>
  <c r="L17" i="20"/>
  <c r="AU46" i="20"/>
  <c r="L78" i="20"/>
  <c r="AU42" i="20"/>
  <c r="AT24" i="20"/>
  <c r="AU33" i="20"/>
  <c r="AW22" i="20"/>
  <c r="AT21" i="20"/>
  <c r="L51" i="20"/>
  <c r="I55" i="20"/>
  <c r="I22" i="20"/>
  <c r="AU30" i="20"/>
  <c r="AW45" i="20"/>
  <c r="AT41" i="20"/>
  <c r="L58" i="20"/>
  <c r="I64" i="20"/>
  <c r="C27" i="20"/>
  <c r="AX48" i="20"/>
  <c r="AN17" i="20"/>
  <c r="AK32" i="20"/>
  <c r="AW17" i="20"/>
  <c r="AT18" i="20"/>
  <c r="L80" i="20"/>
  <c r="L61" i="20"/>
  <c r="I72" i="20"/>
  <c r="I85" i="20"/>
  <c r="I82" i="20"/>
  <c r="C28" i="20"/>
  <c r="C83" i="20"/>
  <c r="AX19" i="20"/>
  <c r="AU48" i="20"/>
  <c r="AX39" i="20"/>
  <c r="AQ20" i="20"/>
  <c r="AQ47" i="20"/>
  <c r="AN41" i="20"/>
  <c r="AK16" i="20"/>
  <c r="AW26" i="20"/>
  <c r="AT26" i="20"/>
  <c r="AT44" i="20"/>
  <c r="L59" i="20"/>
  <c r="L35" i="20"/>
  <c r="I69" i="20"/>
  <c r="I81" i="20"/>
  <c r="I80" i="20"/>
  <c r="C38" i="20"/>
  <c r="C77" i="20"/>
  <c r="L73" i="20"/>
  <c r="AN46" i="20"/>
  <c r="AK21" i="20"/>
  <c r="AX30" i="20"/>
  <c r="I52" i="20"/>
  <c r="AX17" i="20"/>
  <c r="AN32" i="20"/>
  <c r="AK41" i="20"/>
  <c r="AW23" i="20"/>
  <c r="L31" i="20"/>
  <c r="I45" i="20"/>
  <c r="AX37" i="20"/>
  <c r="AN47" i="20"/>
  <c r="AK47" i="20"/>
  <c r="AT31" i="20"/>
  <c r="L45" i="20"/>
  <c r="I53" i="20"/>
  <c r="I67" i="20"/>
  <c r="C64" i="20"/>
  <c r="AU37" i="20"/>
  <c r="AR29" i="20"/>
  <c r="AR25" i="20"/>
  <c r="AR35" i="20"/>
  <c r="AR23" i="20"/>
  <c r="AU24" i="20"/>
  <c r="AR45" i="20"/>
  <c r="AQ30" i="20"/>
  <c r="AQ28" i="20"/>
  <c r="AN15" i="20"/>
  <c r="AK40" i="20"/>
  <c r="AW38" i="20"/>
  <c r="AT29" i="20"/>
  <c r="AT32" i="20"/>
  <c r="L70" i="20"/>
  <c r="L56" i="20"/>
  <c r="I57" i="20"/>
  <c r="I25" i="20"/>
  <c r="I15" i="20"/>
  <c r="C52" i="20"/>
  <c r="C33" i="20"/>
  <c r="AK35" i="20"/>
  <c r="AT20" i="20"/>
  <c r="L28" i="20"/>
  <c r="L71" i="20"/>
  <c r="I40" i="20"/>
  <c r="I39" i="20"/>
  <c r="C81" i="20"/>
  <c r="C85" i="20"/>
  <c r="C86" i="20"/>
  <c r="AK45" i="20"/>
  <c r="L74" i="20"/>
  <c r="AK27" i="20"/>
  <c r="AT30" i="20"/>
  <c r="AX18" i="20"/>
  <c r="AX16" i="20"/>
  <c r="AX23" i="20"/>
  <c r="AX31" i="20"/>
  <c r="AX25" i="20"/>
  <c r="AX29" i="20"/>
  <c r="AX27" i="20"/>
  <c r="AX46" i="20"/>
  <c r="AK50" i="20"/>
  <c r="AT27" i="20"/>
  <c r="AT45" i="20"/>
  <c r="L43" i="20"/>
  <c r="AW32" i="20"/>
  <c r="I16" i="20"/>
  <c r="AK43" i="20"/>
  <c r="AU16" i="20"/>
  <c r="AU31" i="20"/>
  <c r="AU25" i="20"/>
  <c r="AU23" i="20"/>
  <c r="AU18" i="20"/>
  <c r="AT37" i="20"/>
  <c r="AT48" i="20"/>
  <c r="AW49" i="20"/>
  <c r="L29" i="20"/>
  <c r="AW28" i="20"/>
  <c r="L30" i="20"/>
  <c r="L24" i="20"/>
  <c r="AW39" i="20"/>
  <c r="AR41" i="20"/>
  <c r="AQ25" i="20"/>
  <c r="AN44" i="20"/>
  <c r="AN43" i="20"/>
  <c r="AH19" i="20"/>
  <c r="AK18" i="20"/>
  <c r="AW42" i="20"/>
  <c r="AT19" i="20"/>
  <c r="L36" i="20"/>
  <c r="L44" i="20"/>
  <c r="L54" i="20"/>
  <c r="I51" i="20"/>
  <c r="C68" i="20"/>
  <c r="C79" i="20"/>
  <c r="C78" i="20"/>
  <c r="AN16" i="20"/>
  <c r="L83" i="20"/>
  <c r="AW18" i="20"/>
  <c r="AK15" i="20"/>
  <c r="I42" i="20"/>
  <c r="C39" i="20"/>
  <c r="L81" i="20"/>
  <c r="AN42" i="20"/>
  <c r="AN36" i="20"/>
  <c r="AK30" i="20"/>
  <c r="AT43" i="20"/>
  <c r="L47" i="20"/>
  <c r="L63" i="20"/>
  <c r="L86" i="20"/>
  <c r="I73" i="20"/>
  <c r="I32" i="20"/>
  <c r="C41" i="20"/>
  <c r="C37" i="20"/>
  <c r="C20" i="20"/>
  <c r="AU17" i="20"/>
  <c r="C73" i="20"/>
  <c r="C54" i="20"/>
  <c r="AR15" i="20"/>
  <c r="AN35" i="20"/>
  <c r="AH44" i="20"/>
  <c r="AH46" i="20"/>
  <c r="AK34" i="20"/>
  <c r="AW41" i="20"/>
  <c r="AT49" i="20"/>
  <c r="L57" i="20"/>
  <c r="L75" i="20"/>
  <c r="L82" i="20"/>
  <c r="G45" i="20"/>
  <c r="G21" i="20"/>
  <c r="G30" i="20"/>
  <c r="G19" i="20"/>
  <c r="G31" i="20"/>
  <c r="G70" i="20"/>
  <c r="G18" i="20"/>
  <c r="G16" i="20"/>
  <c r="G17" i="20"/>
  <c r="G15" i="20"/>
  <c r="G83" i="20"/>
  <c r="G41" i="20"/>
  <c r="G42" i="20"/>
  <c r="G48" i="20"/>
  <c r="G65" i="20"/>
  <c r="G60" i="20"/>
  <c r="G59" i="20"/>
  <c r="G54" i="20"/>
  <c r="G68" i="20"/>
  <c r="G72" i="20"/>
  <c r="G34" i="20"/>
  <c r="G40" i="20"/>
  <c r="G49" i="20"/>
  <c r="G81" i="20"/>
  <c r="G57" i="20"/>
  <c r="G77" i="20"/>
  <c r="G76" i="20"/>
  <c r="G69" i="20"/>
  <c r="G33" i="20"/>
  <c r="G53" i="20"/>
  <c r="F32" i="20"/>
  <c r="I33" i="20"/>
  <c r="I61" i="20"/>
  <c r="C65" i="20"/>
  <c r="C56" i="20"/>
  <c r="C61" i="20"/>
  <c r="AK48" i="20"/>
  <c r="L53" i="20"/>
  <c r="AT42" i="20"/>
  <c r="I71" i="20"/>
  <c r="C82" i="20"/>
  <c r="C60" i="20"/>
  <c r="C45" i="20"/>
  <c r="AK23" i="20"/>
  <c r="L60" i="20"/>
  <c r="L33" i="20"/>
  <c r="AX15" i="20"/>
  <c r="L85" i="20"/>
  <c r="I84" i="20"/>
  <c r="I47" i="20"/>
  <c r="AU21" i="20"/>
  <c r="I49" i="20"/>
  <c r="AK46" i="20"/>
  <c r="L66" i="20"/>
  <c r="C34" i="20"/>
  <c r="AN31" i="20"/>
  <c r="L77" i="20"/>
  <c r="I65" i="20"/>
  <c r="AN22" i="20"/>
  <c r="AK29" i="20"/>
  <c r="C84" i="20"/>
  <c r="AQ42" i="20"/>
  <c r="AN48" i="20"/>
  <c r="I83" i="20"/>
  <c r="AR26" i="20"/>
  <c r="AR37" i="20"/>
  <c r="AQ46" i="20"/>
  <c r="AN26" i="20"/>
  <c r="AH43" i="20"/>
  <c r="AK38" i="20"/>
  <c r="AW34" i="20"/>
  <c r="AT47" i="20"/>
  <c r="L48" i="20"/>
  <c r="L23" i="20"/>
  <c r="L65" i="20"/>
  <c r="F25" i="20"/>
  <c r="F64" i="20"/>
  <c r="I58" i="20"/>
  <c r="I56" i="20"/>
  <c r="C24" i="20"/>
  <c r="C72" i="20"/>
  <c r="L18" i="20"/>
  <c r="AK26" i="20"/>
  <c r="Q69" i="20"/>
  <c r="Q44" i="20"/>
  <c r="Q86" i="20"/>
  <c r="Q58" i="20"/>
  <c r="Q19" i="20"/>
  <c r="Q75" i="20"/>
  <c r="Q81" i="20"/>
  <c r="Q83" i="20"/>
  <c r="Q51" i="20"/>
  <c r="Q38" i="20"/>
  <c r="Q70" i="20"/>
  <c r="Q71" i="20"/>
  <c r="Q39" i="20"/>
  <c r="Q22" i="20"/>
  <c r="Q46" i="20"/>
  <c r="Q16" i="20"/>
  <c r="Q85" i="20"/>
  <c r="Q79" i="20"/>
  <c r="Q35" i="20"/>
  <c r="Q76" i="20"/>
  <c r="Q28" i="20"/>
  <c r="Q82" i="20"/>
  <c r="Q68" i="20"/>
  <c r="Q63" i="20"/>
  <c r="Q53" i="20"/>
  <c r="Q42" i="20"/>
  <c r="Q73" i="20"/>
  <c r="Q55" i="20"/>
  <c r="Q45" i="20"/>
  <c r="Q78" i="20"/>
  <c r="Q41" i="20"/>
  <c r="Q84" i="20"/>
  <c r="Q27" i="20"/>
  <c r="Q24" i="20"/>
  <c r="Q29" i="20"/>
  <c r="Q80" i="20"/>
  <c r="Q67" i="20"/>
  <c r="Q52" i="20"/>
  <c r="Q50" i="20"/>
  <c r="Q56" i="20"/>
  <c r="Q26" i="20"/>
  <c r="Q21" i="20"/>
  <c r="Q14" i="20"/>
  <c r="R14" i="20" s="1"/>
  <c r="Q31" i="20"/>
  <c r="Q23" i="20"/>
  <c r="Q30" i="20"/>
  <c r="Q20" i="20"/>
  <c r="Q62" i="20"/>
  <c r="Q59" i="20"/>
  <c r="Q18" i="20"/>
  <c r="Q33" i="20"/>
  <c r="Q15" i="20"/>
  <c r="Q74" i="20"/>
  <c r="Q32" i="20"/>
  <c r="Q17" i="20"/>
  <c r="Q54" i="20"/>
  <c r="Q47" i="20"/>
  <c r="Q48" i="20"/>
  <c r="Q34" i="20"/>
  <c r="Q57" i="20"/>
  <c r="Q66" i="20"/>
  <c r="Q37" i="20"/>
  <c r="Q61" i="20"/>
  <c r="Q77" i="20"/>
  <c r="Q60" i="20"/>
  <c r="Q72" i="20"/>
  <c r="Q25" i="20"/>
  <c r="Q49" i="20"/>
  <c r="Q65" i="20"/>
  <c r="Q64" i="20"/>
  <c r="Q40" i="20"/>
  <c r="Q43" i="20"/>
  <c r="Q36" i="20"/>
  <c r="L76" i="20"/>
  <c r="AU29" i="20"/>
  <c r="AW29" i="20"/>
  <c r="I60" i="20"/>
  <c r="AX44" i="20"/>
  <c r="I18" i="20"/>
  <c r="AW30" i="20"/>
  <c r="I31" i="20"/>
  <c r="L52" i="20"/>
  <c r="I17" i="20"/>
  <c r="AT38" i="20"/>
  <c r="I63" i="20"/>
  <c r="AU35" i="20"/>
  <c r="AK39" i="20"/>
  <c r="L79" i="20"/>
  <c r="AK33" i="20"/>
  <c r="C50" i="20"/>
  <c r="AU43" i="20"/>
  <c r="AR19" i="20"/>
  <c r="AR27" i="20"/>
  <c r="AR42" i="20"/>
  <c r="AN49" i="20"/>
  <c r="L39" i="20"/>
  <c r="I50" i="20"/>
  <c r="AR36" i="20"/>
  <c r="L32" i="20"/>
  <c r="AX21" i="20"/>
  <c r="AR20" i="20"/>
  <c r="AX38" i="20"/>
  <c r="AQ40" i="20"/>
  <c r="AN30" i="20"/>
  <c r="AH36" i="20"/>
  <c r="AH16" i="20"/>
  <c r="AK49" i="20"/>
  <c r="AW35" i="20"/>
  <c r="AT35" i="20"/>
  <c r="L69" i="20"/>
  <c r="L19" i="20"/>
  <c r="F55" i="20"/>
  <c r="F84" i="20"/>
  <c r="F83" i="20"/>
  <c r="I62" i="20"/>
  <c r="I66" i="20"/>
  <c r="C53" i="20"/>
  <c r="C23" i="20"/>
  <c r="AK44" i="20"/>
  <c r="AN39" i="20"/>
  <c r="L46" i="20"/>
  <c r="AK37" i="20"/>
  <c r="I24" i="20"/>
  <c r="AN33" i="20"/>
  <c r="L16" i="20"/>
  <c r="AW46" i="20"/>
  <c r="I54" i="20"/>
  <c r="AT17" i="20"/>
  <c r="AT39" i="20"/>
  <c r="C44" i="20"/>
  <c r="AU41" i="20"/>
  <c r="C30" i="20"/>
  <c r="AT25" i="20"/>
  <c r="I68" i="20"/>
  <c r="AN27" i="20"/>
  <c r="L25" i="20"/>
  <c r="I76" i="20"/>
  <c r="AQ36" i="20"/>
  <c r="AN28" i="20"/>
  <c r="L38" i="20"/>
  <c r="I48" i="20"/>
  <c r="AR34" i="20"/>
  <c r="AX32" i="20"/>
  <c r="AU22" i="20"/>
  <c r="AU45" i="20"/>
  <c r="AQ31" i="20"/>
  <c r="AN20" i="20"/>
  <c r="AH50" i="20"/>
  <c r="AH41" i="20"/>
  <c r="AK25" i="20"/>
  <c r="AW15" i="20"/>
  <c r="AT15" i="20"/>
  <c r="L49" i="20"/>
  <c r="L26" i="20"/>
  <c r="F18" i="20"/>
  <c r="F52" i="20"/>
  <c r="F60" i="20"/>
  <c r="I46" i="20"/>
  <c r="I29" i="20"/>
  <c r="C48" i="20"/>
  <c r="C29" i="20"/>
  <c r="L34" i="20"/>
  <c r="AK19" i="20"/>
  <c r="I41" i="20"/>
  <c r="AN40" i="20"/>
  <c r="AU44" i="20"/>
  <c r="L84" i="20"/>
  <c r="AN34" i="20"/>
  <c r="L67" i="20"/>
  <c r="C71" i="20"/>
  <c r="AX22" i="20"/>
  <c r="C63" i="20"/>
  <c r="AW19" i="20"/>
  <c r="AR21" i="20"/>
  <c r="AT28" i="20"/>
  <c r="C25" i="20"/>
  <c r="AR30" i="20"/>
  <c r="AX28" i="20"/>
  <c r="AU19" i="20"/>
  <c r="AX50" i="20"/>
  <c r="AQ39" i="20"/>
  <c r="AN25" i="20"/>
  <c r="AH27" i="20"/>
  <c r="AH34" i="20"/>
  <c r="AK28" i="20"/>
  <c r="AW43" i="20"/>
  <c r="AT34" i="20"/>
  <c r="F57" i="20"/>
  <c r="F67" i="20"/>
  <c r="F73" i="20"/>
  <c r="I59" i="20"/>
  <c r="I43" i="20"/>
  <c r="C16" i="20"/>
  <c r="C43" i="20"/>
  <c r="AN21" i="20"/>
  <c r="I19" i="20"/>
  <c r="AX33" i="20"/>
  <c r="I35" i="20"/>
  <c r="AU47" i="20"/>
  <c r="L20" i="20"/>
  <c r="AX45" i="20"/>
  <c r="AW20" i="20"/>
  <c r="AK17" i="20"/>
  <c r="AT50" i="20"/>
  <c r="AW16" i="20"/>
  <c r="AT22" i="20"/>
  <c r="C62" i="20"/>
  <c r="AN38" i="20"/>
  <c r="AQ23" i="20"/>
  <c r="L42" i="20"/>
  <c r="C55" i="20"/>
  <c r="AQ35" i="20"/>
  <c r="AW47" i="20"/>
  <c r="L62" i="20"/>
  <c r="AX43" i="20"/>
  <c r="AU49" i="20"/>
  <c r="AQ16" i="20"/>
  <c r="AN23" i="20"/>
  <c r="AH37" i="20"/>
  <c r="AK24" i="20"/>
  <c r="AK22" i="20"/>
  <c r="AW36" i="20"/>
  <c r="AT40" i="20"/>
  <c r="L41" i="20"/>
  <c r="L27" i="20"/>
  <c r="F48" i="20"/>
  <c r="F50" i="20"/>
  <c r="F86" i="20"/>
  <c r="I30" i="20"/>
  <c r="I23" i="20"/>
  <c r="C42" i="20"/>
  <c r="C75" i="20"/>
  <c r="L22" i="20"/>
  <c r="AU40" i="20"/>
  <c r="L68" i="20"/>
  <c r="AU34" i="20"/>
  <c r="AW25" i="20"/>
  <c r="AW21" i="20"/>
  <c r="AU26" i="20"/>
  <c r="I37" i="20"/>
  <c r="AN19" i="20"/>
  <c r="L50" i="20"/>
  <c r="AU27" i="20"/>
  <c r="I28" i="20"/>
  <c r="AN45" i="20"/>
  <c r="I78" i="20"/>
  <c r="AN18" i="20"/>
  <c r="I34" i="20"/>
  <c r="AN37" i="20"/>
  <c r="L64" i="20"/>
  <c r="L72" i="20"/>
  <c r="AK20" i="20"/>
  <c r="AW50" i="20"/>
  <c r="AU32" i="20"/>
  <c r="AK31" i="20"/>
  <c r="L55" i="20"/>
  <c r="AX26" i="20"/>
  <c r="AX49" i="20"/>
  <c r="AU20" i="20"/>
  <c r="AQ17" i="20"/>
  <c r="AN29" i="20"/>
  <c r="AH48" i="20"/>
  <c r="AK36" i="20"/>
  <c r="AK42" i="20"/>
  <c r="AW40" i="20"/>
  <c r="AT46" i="20"/>
  <c r="L40" i="20"/>
  <c r="L37" i="20"/>
  <c r="F77" i="20"/>
  <c r="F85" i="20"/>
  <c r="F65" i="20"/>
  <c r="I70" i="20"/>
  <c r="I26" i="20"/>
  <c r="C35" i="20"/>
  <c r="C26" i="20"/>
  <c r="C10" i="12"/>
  <c r="AJ10" i="18" a="1"/>
  <c r="BY50" i="20" l="1"/>
  <c r="CM48" i="20"/>
  <c r="CH19" i="20"/>
  <c r="CH16" i="20"/>
  <c r="CH17" i="20"/>
  <c r="CH42" i="20"/>
  <c r="CH20" i="20"/>
  <c r="CH26" i="20"/>
  <c r="CH31" i="20"/>
  <c r="CK25" i="20"/>
  <c r="CM25" i="20" s="1"/>
  <c r="BY37" i="20"/>
  <c r="CK20" i="20"/>
  <c r="CH28" i="20"/>
  <c r="CK44" i="20"/>
  <c r="CH47" i="20"/>
  <c r="CK42" i="20"/>
  <c r="CH34" i="20"/>
  <c r="CM34" i="20" s="1"/>
  <c r="CK40" i="20"/>
  <c r="CH43" i="20"/>
  <c r="CM43" i="20" s="1"/>
  <c r="CH38" i="20"/>
  <c r="CM38" i="20" s="1"/>
  <c r="CM42" i="20"/>
  <c r="CH49" i="20"/>
  <c r="CM49" i="20" s="1"/>
  <c r="CK22" i="20"/>
  <c r="CH46" i="20"/>
  <c r="CK45" i="20"/>
  <c r="CK46" i="20"/>
  <c r="CH32" i="20"/>
  <c r="CM32" i="20" s="1"/>
  <c r="CK47" i="20"/>
  <c r="CH50" i="20"/>
  <c r="CK26" i="20"/>
  <c r="CM26" i="20" s="1"/>
  <c r="CK19" i="20"/>
  <c r="CM19" i="20" s="1"/>
  <c r="CH18" i="20"/>
  <c r="CM18" i="20" s="1"/>
  <c r="CK41" i="20"/>
  <c r="CK37" i="20"/>
  <c r="CH37" i="20"/>
  <c r="CM37" i="20" s="1"/>
  <c r="CH15" i="20"/>
  <c r="CK39" i="20"/>
  <c r="CM39" i="20" s="1"/>
  <c r="CK30" i="20"/>
  <c r="CH22" i="20"/>
  <c r="CK24" i="20"/>
  <c r="CH24" i="20"/>
  <c r="CM24" i="20" s="1"/>
  <c r="CK27" i="20"/>
  <c r="CM27" i="20" s="1"/>
  <c r="CK15" i="20"/>
  <c r="CK34" i="20"/>
  <c r="CK36" i="20"/>
  <c r="CH45" i="20"/>
  <c r="CK49" i="20"/>
  <c r="CK29" i="20"/>
  <c r="CK28" i="20"/>
  <c r="CH44" i="20"/>
  <c r="CM44" i="20" s="1"/>
  <c r="CK32" i="20"/>
  <c r="CH29" i="20"/>
  <c r="CM29" i="20" s="1"/>
  <c r="CH36" i="20"/>
  <c r="CM36" i="20" s="1"/>
  <c r="CH21" i="20"/>
  <c r="CM21" i="20" s="1"/>
  <c r="CH41" i="20"/>
  <c r="CK17" i="20"/>
  <c r="CK50" i="20"/>
  <c r="CK16" i="20"/>
  <c r="CM16" i="20" s="1"/>
  <c r="CH40" i="20"/>
  <c r="CM40" i="20" s="1"/>
  <c r="CH30" i="20"/>
  <c r="CK33" i="20"/>
  <c r="CM33" i="20" s="1"/>
  <c r="CH35" i="20"/>
  <c r="CM35" i="20" s="1"/>
  <c r="BY47" i="20"/>
  <c r="CK31" i="20"/>
  <c r="CK23" i="20"/>
  <c r="CM23" i="20" s="1"/>
  <c r="BB26" i="20"/>
  <c r="BB28" i="20"/>
  <c r="BB22" i="20"/>
  <c r="BY32" i="20"/>
  <c r="BY18" i="20"/>
  <c r="BY25" i="20"/>
  <c r="BY17" i="20"/>
  <c r="BY26" i="20"/>
  <c r="BT33" i="20"/>
  <c r="BY33" i="20" s="1"/>
  <c r="BT46" i="20"/>
  <c r="BY46" i="20" s="1"/>
  <c r="BT45" i="20"/>
  <c r="BY45" i="20" s="1"/>
  <c r="BT29" i="20"/>
  <c r="BY29" i="20" s="1"/>
  <c r="BT31" i="20"/>
  <c r="BY31" i="20" s="1"/>
  <c r="BT34" i="20"/>
  <c r="BY34" i="20" s="1"/>
  <c r="BT22" i="20"/>
  <c r="BY22" i="20" s="1"/>
  <c r="BT39" i="20"/>
  <c r="BY39" i="20" s="1"/>
  <c r="BT19" i="20"/>
  <c r="BY19" i="20" s="1"/>
  <c r="BT35" i="20"/>
  <c r="BY35" i="20" s="1"/>
  <c r="BT48" i="20"/>
  <c r="BY48" i="20" s="1"/>
  <c r="BT40" i="20"/>
  <c r="BY40" i="20" s="1"/>
  <c r="BT24" i="20"/>
  <c r="BY24" i="20" s="1"/>
  <c r="BT38" i="20"/>
  <c r="BY38" i="20" s="1"/>
  <c r="BT15" i="20"/>
  <c r="BY15" i="20" s="1"/>
  <c r="BT36" i="20"/>
  <c r="BY36" i="20" s="1"/>
  <c r="BT44" i="20"/>
  <c r="BY44" i="20" s="1"/>
  <c r="BT28" i="20"/>
  <c r="BY28" i="20" s="1"/>
  <c r="BT42" i="20"/>
  <c r="BY42" i="20" s="1"/>
  <c r="BT49" i="20"/>
  <c r="BY49" i="20" s="1"/>
  <c r="BT30" i="20"/>
  <c r="BY30" i="20" s="1"/>
  <c r="BT43" i="20"/>
  <c r="BY43" i="20" s="1"/>
  <c r="BT21" i="20"/>
  <c r="BY21" i="20" s="1"/>
  <c r="BT20" i="20"/>
  <c r="BY20" i="20" s="1"/>
  <c r="BT27" i="20"/>
  <c r="BY27" i="20" s="1"/>
  <c r="BT23" i="20"/>
  <c r="BY23" i="20" s="1"/>
  <c r="BB32" i="20"/>
  <c r="BB39" i="20"/>
  <c r="BB33" i="20"/>
  <c r="BB47" i="20"/>
  <c r="BB18" i="20"/>
  <c r="BB24" i="20"/>
  <c r="BB50" i="20"/>
  <c r="BB20" i="20"/>
  <c r="BB37" i="20"/>
  <c r="BB41" i="20"/>
  <c r="BB40" i="20"/>
  <c r="BB36" i="20"/>
  <c r="BB14" i="20"/>
  <c r="BC14" i="20" s="1"/>
  <c r="DH13" i="20" s="1"/>
  <c r="BB44" i="20"/>
  <c r="BB17" i="20"/>
  <c r="BB46" i="20"/>
  <c r="BB27" i="20"/>
  <c r="BB31" i="20"/>
  <c r="N17" i="20"/>
  <c r="BB45" i="20"/>
  <c r="BB38" i="20"/>
  <c r="BB16" i="20"/>
  <c r="BB35" i="20"/>
  <c r="BB42" i="20"/>
  <c r="BB21" i="20"/>
  <c r="BB29" i="20"/>
  <c r="BB19" i="20"/>
  <c r="BB23" i="20"/>
  <c r="N31" i="20"/>
  <c r="R31" i="20" s="1"/>
  <c r="BB30" i="20"/>
  <c r="BB49" i="20"/>
  <c r="BB15" i="20"/>
  <c r="BB34" i="20"/>
  <c r="BB43" i="20"/>
  <c r="BB25" i="20"/>
  <c r="AY20" i="20"/>
  <c r="AY24" i="20"/>
  <c r="N57" i="20"/>
  <c r="R57" i="20" s="1"/>
  <c r="DG20" i="20" s="1"/>
  <c r="AY33" i="20"/>
  <c r="BC33" i="20" s="1"/>
  <c r="DH32" i="20" s="1"/>
  <c r="N18" i="20"/>
  <c r="R18" i="20" s="1"/>
  <c r="AY23" i="20"/>
  <c r="AY28" i="20"/>
  <c r="N40" i="20"/>
  <c r="R40" i="20" s="1"/>
  <c r="AY45" i="20"/>
  <c r="N59" i="20"/>
  <c r="R59" i="20" s="1"/>
  <c r="DG22" i="20" s="1"/>
  <c r="N35" i="20"/>
  <c r="R35" i="20" s="1"/>
  <c r="N19" i="20"/>
  <c r="R19" i="20" s="1"/>
  <c r="N80" i="20"/>
  <c r="R80" i="20" s="1"/>
  <c r="DG43" i="20" s="1"/>
  <c r="N58" i="20"/>
  <c r="R58" i="20" s="1"/>
  <c r="DG21" i="20" s="1"/>
  <c r="AY35" i="20"/>
  <c r="N56" i="20"/>
  <c r="R56" i="20" s="1"/>
  <c r="DG19" i="20" s="1"/>
  <c r="AY15" i="20"/>
  <c r="N15" i="20"/>
  <c r="R15" i="20" s="1"/>
  <c r="AY47" i="20"/>
  <c r="BC47" i="20" s="1"/>
  <c r="DH46" i="20" s="1"/>
  <c r="N61" i="20"/>
  <c r="R61" i="20" s="1"/>
  <c r="DG24" i="20" s="1"/>
  <c r="AY21" i="20"/>
  <c r="N76" i="20"/>
  <c r="R76" i="20" s="1"/>
  <c r="DG39" i="20" s="1"/>
  <c r="N84" i="20"/>
  <c r="R84" i="20" s="1"/>
  <c r="DG47" i="20" s="1"/>
  <c r="AY32" i="20"/>
  <c r="BC32" i="20" s="1"/>
  <c r="DH31" i="20" s="1"/>
  <c r="N26" i="20"/>
  <c r="R26" i="20" s="1"/>
  <c r="N51" i="20"/>
  <c r="R51" i="20" s="1"/>
  <c r="DG14" i="20" s="1"/>
  <c r="N23" i="20"/>
  <c r="R23" i="20" s="1"/>
  <c r="N65" i="20"/>
  <c r="R65" i="20" s="1"/>
  <c r="DG28" i="20" s="1"/>
  <c r="AY17" i="20"/>
  <c r="N69" i="20"/>
  <c r="R69" i="20" s="1"/>
  <c r="DG32" i="20" s="1"/>
  <c r="AY42" i="20"/>
  <c r="N36" i="20"/>
  <c r="R36" i="20" s="1"/>
  <c r="N66" i="20"/>
  <c r="R66" i="20" s="1"/>
  <c r="DG29" i="20" s="1"/>
  <c r="AY25" i="20"/>
  <c r="N32" i="20"/>
  <c r="R32" i="20" s="1"/>
  <c r="AY29" i="20"/>
  <c r="AY30" i="20"/>
  <c r="AY38" i="20"/>
  <c r="N49" i="20"/>
  <c r="R49" i="20" s="1"/>
  <c r="N16" i="20"/>
  <c r="R16" i="20" s="1"/>
  <c r="AY18" i="20"/>
  <c r="BC18" i="20" s="1"/>
  <c r="DH17" i="20" s="1"/>
  <c r="AY26" i="20"/>
  <c r="N81" i="20"/>
  <c r="R81" i="20" s="1"/>
  <c r="DG44" i="20" s="1"/>
  <c r="N70" i="20"/>
  <c r="R70" i="20" s="1"/>
  <c r="DG33" i="20" s="1"/>
  <c r="N22" i="20"/>
  <c r="R22" i="20" s="1"/>
  <c r="N64" i="20"/>
  <c r="R64" i="20" s="1"/>
  <c r="DG27" i="20" s="1"/>
  <c r="N21" i="20"/>
  <c r="R21" i="20" s="1"/>
  <c r="AY40" i="20"/>
  <c r="BC40" i="20" s="1"/>
  <c r="DH39" i="20" s="1"/>
  <c r="N43" i="20"/>
  <c r="R43" i="20" s="1"/>
  <c r="AY49" i="20"/>
  <c r="N20" i="20"/>
  <c r="R20" i="20" s="1"/>
  <c r="AY31" i="20"/>
  <c r="BC31" i="20" s="1"/>
  <c r="DH30" i="20" s="1"/>
  <c r="N44" i="20"/>
  <c r="R44" i="20" s="1"/>
  <c r="AY39" i="20"/>
  <c r="BC39" i="20" s="1"/>
  <c r="DH38" i="20" s="1"/>
  <c r="N46" i="20"/>
  <c r="R46" i="20" s="1"/>
  <c r="N47" i="20"/>
  <c r="R47" i="20" s="1"/>
  <c r="R17" i="20"/>
  <c r="N48" i="20"/>
  <c r="R48" i="20" s="1"/>
  <c r="AY22" i="20"/>
  <c r="N67" i="20"/>
  <c r="R67" i="20" s="1"/>
  <c r="DG30" i="20" s="1"/>
  <c r="N74" i="20"/>
  <c r="R74" i="20" s="1"/>
  <c r="DG37" i="20" s="1"/>
  <c r="N34" i="20"/>
  <c r="R34" i="20" s="1"/>
  <c r="N52" i="20"/>
  <c r="R52" i="20" s="1"/>
  <c r="DG15" i="20" s="1"/>
  <c r="N55" i="20"/>
  <c r="R55" i="20" s="1"/>
  <c r="DG18" i="20" s="1"/>
  <c r="AY27" i="20"/>
  <c r="N72" i="20"/>
  <c r="R72" i="20" s="1"/>
  <c r="DG35" i="20" s="1"/>
  <c r="N78" i="20"/>
  <c r="R78" i="20" s="1"/>
  <c r="DG41" i="20" s="1"/>
  <c r="N24" i="20"/>
  <c r="R24" i="20" s="1"/>
  <c r="N79" i="20"/>
  <c r="R79" i="20" s="1"/>
  <c r="DG42" i="20" s="1"/>
  <c r="DK42" i="20" s="1"/>
  <c r="AY46" i="20"/>
  <c r="N68" i="20"/>
  <c r="R68" i="20" s="1"/>
  <c r="DG31" i="20" s="1"/>
  <c r="N83" i="20"/>
  <c r="R83" i="20" s="1"/>
  <c r="DG46" i="20" s="1"/>
  <c r="AY41" i="20"/>
  <c r="BC41" i="20" s="1"/>
  <c r="DH40" i="20" s="1"/>
  <c r="N39" i="20"/>
  <c r="R39" i="20" s="1"/>
  <c r="AY34" i="20"/>
  <c r="AY44" i="20"/>
  <c r="BC44" i="20" s="1"/>
  <c r="DH43" i="20" s="1"/>
  <c r="AY19" i="20"/>
  <c r="N77" i="20"/>
  <c r="R77" i="20" s="1"/>
  <c r="DG40" i="20" s="1"/>
  <c r="N62" i="20"/>
  <c r="R62" i="20" s="1"/>
  <c r="DG25" i="20" s="1"/>
  <c r="AY50" i="20"/>
  <c r="BC50" i="20" s="1"/>
  <c r="DH49" i="20" s="1"/>
  <c r="N60" i="20"/>
  <c r="R60" i="20" s="1"/>
  <c r="DG23" i="20" s="1"/>
  <c r="N82" i="20"/>
  <c r="R82" i="20" s="1"/>
  <c r="DG45" i="20" s="1"/>
  <c r="N27" i="20"/>
  <c r="R27" i="20" s="1"/>
  <c r="N33" i="20"/>
  <c r="R33" i="20" s="1"/>
  <c r="N28" i="20"/>
  <c r="R28" i="20" s="1"/>
  <c r="AY48" i="20"/>
  <c r="BC48" i="20" s="1"/>
  <c r="DH47" i="20" s="1"/>
  <c r="AY43" i="20"/>
  <c r="AY37" i="20"/>
  <c r="BC37" i="20" s="1"/>
  <c r="DH36" i="20" s="1"/>
  <c r="N50" i="20"/>
  <c r="R50" i="20" s="1"/>
  <c r="DG13" i="20" s="1"/>
  <c r="DK10" i="20" s="1"/>
  <c r="N75" i="20"/>
  <c r="R75" i="20" s="1"/>
  <c r="DG38" i="20" s="1"/>
  <c r="N45" i="20"/>
  <c r="R45" i="20" s="1"/>
  <c r="N29" i="20"/>
  <c r="R29" i="20" s="1"/>
  <c r="N54" i="20"/>
  <c r="R54" i="20" s="1"/>
  <c r="DG17" i="20" s="1"/>
  <c r="N53" i="20"/>
  <c r="R53" i="20" s="1"/>
  <c r="DG16" i="20" s="1"/>
  <c r="N37" i="20"/>
  <c r="R37" i="20" s="1"/>
  <c r="N63" i="20"/>
  <c r="R63" i="20" s="1"/>
  <c r="DG26" i="20" s="1"/>
  <c r="AY16" i="20"/>
  <c r="N86" i="20"/>
  <c r="R86" i="20" s="1"/>
  <c r="DG49" i="20" s="1"/>
  <c r="N30" i="20"/>
  <c r="R30" i="20" s="1"/>
  <c r="N73" i="20"/>
  <c r="R73" i="20" s="1"/>
  <c r="DG36" i="20" s="1"/>
  <c r="N25" i="20"/>
  <c r="R25" i="20" s="1"/>
  <c r="N42" i="20"/>
  <c r="R42" i="20" s="1"/>
  <c r="N41" i="20"/>
  <c r="R41" i="20" s="1"/>
  <c r="N38" i="20"/>
  <c r="R38" i="20" s="1"/>
  <c r="N71" i="20"/>
  <c r="R71" i="20" s="1"/>
  <c r="DG34" i="20" s="1"/>
  <c r="AY36" i="20"/>
  <c r="BC36" i="20" s="1"/>
  <c r="DH35" i="20" s="1"/>
  <c r="N85" i="20"/>
  <c r="R85" i="20" s="1"/>
  <c r="DG48" i="20" s="1"/>
  <c r="AJ10" i="18"/>
  <c r="AH10" i="18" a="1"/>
  <c r="DM11" i="20" l="1"/>
  <c r="DN11" i="20"/>
  <c r="DK11" i="20"/>
  <c r="CM17" i="20"/>
  <c r="CM31" i="20"/>
  <c r="CM20" i="20"/>
  <c r="CM15" i="20"/>
  <c r="BC22" i="20"/>
  <c r="DH21" i="20" s="1"/>
  <c r="CM41" i="20"/>
  <c r="CM30" i="20"/>
  <c r="CM50" i="20"/>
  <c r="DK20" i="20"/>
  <c r="CM46" i="20"/>
  <c r="CM45" i="20"/>
  <c r="CM28" i="20"/>
  <c r="BC26" i="20"/>
  <c r="DH25" i="20" s="1"/>
  <c r="DL26" i="20" s="1"/>
  <c r="CM47" i="20"/>
  <c r="DK21" i="20"/>
  <c r="BC28" i="20"/>
  <c r="DH27" i="20" s="1"/>
  <c r="CM22" i="20"/>
  <c r="BC17" i="20"/>
  <c r="DH16" i="20" s="1"/>
  <c r="BC21" i="20"/>
  <c r="DH20" i="20" s="1"/>
  <c r="DL21" i="20" s="1"/>
  <c r="BC20" i="20"/>
  <c r="DH19" i="20" s="1"/>
  <c r="BC42" i="20"/>
  <c r="DH41" i="20" s="1"/>
  <c r="DL41" i="20" s="1"/>
  <c r="DK27" i="20"/>
  <c r="BC38" i="20"/>
  <c r="DH37" i="20" s="1"/>
  <c r="DL38" i="20" s="1"/>
  <c r="BC30" i="20"/>
  <c r="DH29" i="20" s="1"/>
  <c r="DL30" i="20" s="1"/>
  <c r="BC35" i="20"/>
  <c r="DH34" i="20" s="1"/>
  <c r="DL35" i="20" s="1"/>
  <c r="BC34" i="20"/>
  <c r="DH33" i="20" s="1"/>
  <c r="DL33" i="20" s="1"/>
  <c r="DK22" i="20"/>
  <c r="BC46" i="20"/>
  <c r="DH45" i="20" s="1"/>
  <c r="BC23" i="20"/>
  <c r="DH22" i="20" s="1"/>
  <c r="BC25" i="20"/>
  <c r="DH24" i="20" s="1"/>
  <c r="BC19" i="20"/>
  <c r="DH18" i="20" s="1"/>
  <c r="BC45" i="20"/>
  <c r="DH44" i="20" s="1"/>
  <c r="DL44" i="20" s="1"/>
  <c r="BC29" i="20"/>
  <c r="DH28" i="20" s="1"/>
  <c r="BC16" i="20"/>
  <c r="DH15" i="20" s="1"/>
  <c r="BC27" i="20"/>
  <c r="DH26" i="20" s="1"/>
  <c r="BC24" i="20"/>
  <c r="DH23" i="20" s="1"/>
  <c r="BC43" i="20"/>
  <c r="DH42" i="20" s="1"/>
  <c r="DL32" i="20"/>
  <c r="BC49" i="20"/>
  <c r="DH48" i="20" s="1"/>
  <c r="DL49" i="20" s="1"/>
  <c r="DK28" i="20"/>
  <c r="DK37" i="20"/>
  <c r="DK47" i="20"/>
  <c r="DK23" i="20"/>
  <c r="BC15" i="20"/>
  <c r="DH14" i="20" s="1"/>
  <c r="DL14" i="20" s="1"/>
  <c r="DK48" i="20"/>
  <c r="DL40" i="20"/>
  <c r="DK25" i="20"/>
  <c r="DK40" i="20"/>
  <c r="DK44" i="20"/>
  <c r="DK29" i="20"/>
  <c r="DK33" i="20"/>
  <c r="DK15" i="20"/>
  <c r="DL36" i="20"/>
  <c r="DK24" i="20"/>
  <c r="DL31" i="20"/>
  <c r="DL47" i="20"/>
  <c r="DK30" i="20"/>
  <c r="DK34" i="20"/>
  <c r="DK31" i="20"/>
  <c r="DL39" i="20"/>
  <c r="DK45" i="20"/>
  <c r="DK41" i="20"/>
  <c r="DK35" i="20"/>
  <c r="DK38" i="20"/>
  <c r="DK18" i="20"/>
  <c r="DK32" i="20"/>
  <c r="DK36" i="20"/>
  <c r="DK19" i="20"/>
  <c r="DK39" i="20"/>
  <c r="DK43" i="20"/>
  <c r="DK16" i="20"/>
  <c r="DK49" i="20"/>
  <c r="DK26" i="20"/>
  <c r="DK17" i="20"/>
  <c r="DK46" i="20"/>
  <c r="DK14" i="20"/>
  <c r="AH10" i="18"/>
  <c r="C10" i="9" a="1"/>
  <c r="DO14" i="20" l="1"/>
  <c r="DO22" i="20"/>
  <c r="DO30" i="20"/>
  <c r="DO38" i="20"/>
  <c r="DO46" i="20"/>
  <c r="DO40" i="20"/>
  <c r="DO41" i="20"/>
  <c r="DO43" i="20"/>
  <c r="DO37" i="20"/>
  <c r="DO32" i="20"/>
  <c r="DO48" i="20"/>
  <c r="DO25" i="20"/>
  <c r="DO34" i="20"/>
  <c r="DO13" i="20"/>
  <c r="DS13" i="20" s="1"/>
  <c r="DO27" i="20"/>
  <c r="DO36" i="20"/>
  <c r="DO29" i="20"/>
  <c r="DO49" i="20"/>
  <c r="DO26" i="20"/>
  <c r="DO35" i="20"/>
  <c r="DO28" i="20"/>
  <c r="DO45" i="20"/>
  <c r="DO16" i="20"/>
  <c r="DO17" i="20"/>
  <c r="DO19" i="20"/>
  <c r="DO44" i="20"/>
  <c r="DO15" i="20"/>
  <c r="DO23" i="20"/>
  <c r="DO31" i="20"/>
  <c r="DO39" i="20"/>
  <c r="DO47" i="20"/>
  <c r="DO24" i="20"/>
  <c r="DS24" i="20" s="1"/>
  <c r="DO42" i="20"/>
  <c r="DO21" i="20"/>
  <c r="DO20" i="20"/>
  <c r="DO33" i="20"/>
  <c r="DO18" i="20"/>
  <c r="DR40" i="20"/>
  <c r="DR25" i="20"/>
  <c r="DR13" i="20"/>
  <c r="DR34" i="20"/>
  <c r="DR36" i="20"/>
  <c r="DR37" i="20"/>
  <c r="DR24" i="20"/>
  <c r="DR41" i="20"/>
  <c r="DR27" i="20"/>
  <c r="DR29" i="20"/>
  <c r="DR16" i="20"/>
  <c r="DR49" i="20"/>
  <c r="DR42" i="20"/>
  <c r="DR43" i="20"/>
  <c r="DR44" i="20"/>
  <c r="DR21" i="20"/>
  <c r="DR14" i="20"/>
  <c r="DR22" i="20"/>
  <c r="DR30" i="20"/>
  <c r="DR38" i="20"/>
  <c r="DR46" i="20"/>
  <c r="DR48" i="20"/>
  <c r="DR33" i="20"/>
  <c r="DR35" i="20"/>
  <c r="DR28" i="20"/>
  <c r="DR32" i="20"/>
  <c r="DR17" i="20"/>
  <c r="DR18" i="20"/>
  <c r="DR19" i="20"/>
  <c r="DR45" i="20"/>
  <c r="DR15" i="20"/>
  <c r="DR23" i="20"/>
  <c r="DR31" i="20"/>
  <c r="DR39" i="20"/>
  <c r="DR47" i="20"/>
  <c r="DR26" i="20"/>
  <c r="DR20" i="20"/>
  <c r="DQ47" i="20"/>
  <c r="DQ32" i="20"/>
  <c r="DQ49" i="20"/>
  <c r="DQ36" i="20"/>
  <c r="DQ45" i="20"/>
  <c r="DQ31" i="20"/>
  <c r="DQ33" i="20"/>
  <c r="DQ34" i="20"/>
  <c r="DQ27" i="20"/>
  <c r="DQ20" i="20"/>
  <c r="DQ14" i="20"/>
  <c r="DQ22" i="20"/>
  <c r="DQ30" i="20"/>
  <c r="DQ38" i="20"/>
  <c r="DQ46" i="20"/>
  <c r="DQ23" i="20"/>
  <c r="DQ17" i="20"/>
  <c r="DQ13" i="20"/>
  <c r="DQ26" i="20"/>
  <c r="DQ35" i="20"/>
  <c r="DQ44" i="20"/>
  <c r="DQ16" i="20"/>
  <c r="DQ41" i="20"/>
  <c r="DQ19" i="20"/>
  <c r="DQ39" i="20"/>
  <c r="DQ24" i="20"/>
  <c r="DQ48" i="20"/>
  <c r="DQ42" i="20"/>
  <c r="DQ43" i="20"/>
  <c r="DQ28" i="20"/>
  <c r="DQ21" i="20"/>
  <c r="DQ15" i="20"/>
  <c r="DQ29" i="20"/>
  <c r="DQ40" i="20"/>
  <c r="DQ25" i="20"/>
  <c r="DQ18" i="20"/>
  <c r="DQ37" i="20"/>
  <c r="DL19" i="20"/>
  <c r="DL22" i="20"/>
  <c r="DL10" i="20"/>
  <c r="DL11" i="20" s="1"/>
  <c r="DL16" i="20"/>
  <c r="DL17" i="20"/>
  <c r="DL18" i="20"/>
  <c r="DL20" i="20"/>
  <c r="DL42" i="20"/>
  <c r="DL37" i="20"/>
  <c r="DL27" i="20"/>
  <c r="DL28" i="20"/>
  <c r="DL25" i="20"/>
  <c r="DL48" i="20"/>
  <c r="DL15" i="20"/>
  <c r="DL45" i="20"/>
  <c r="DL24" i="20"/>
  <c r="DL23" i="20"/>
  <c r="DL43" i="20"/>
  <c r="DL34" i="20"/>
  <c r="DL29" i="20"/>
  <c r="DL46" i="20"/>
  <c r="C10" i="9"/>
  <c r="B10" i="10" a="1"/>
  <c r="DS32" i="20" l="1"/>
  <c r="DS18" i="20"/>
  <c r="DS33" i="20"/>
  <c r="DS23" i="20"/>
  <c r="DS44" i="20"/>
  <c r="DS16" i="20"/>
  <c r="DS48" i="20"/>
  <c r="DS35" i="20"/>
  <c r="DP23" i="20"/>
  <c r="DP24" i="20"/>
  <c r="DP17" i="20"/>
  <c r="DP13" i="20"/>
  <c r="DP26" i="20"/>
  <c r="DP27" i="20"/>
  <c r="DP20" i="20"/>
  <c r="DP14" i="20"/>
  <c r="DP22" i="20"/>
  <c r="DP30" i="20"/>
  <c r="DP38" i="20"/>
  <c r="DP46" i="20"/>
  <c r="DP15" i="20"/>
  <c r="DP16" i="20"/>
  <c r="DP33" i="20"/>
  <c r="DP42" i="20"/>
  <c r="DP35" i="20"/>
  <c r="DP45" i="20"/>
  <c r="DP47" i="20"/>
  <c r="DP40" i="20"/>
  <c r="DP29" i="20"/>
  <c r="DP39" i="20"/>
  <c r="DP49" i="20"/>
  <c r="DP18" i="20"/>
  <c r="DP43" i="20"/>
  <c r="DP36" i="20"/>
  <c r="DP21" i="20"/>
  <c r="DP31" i="20"/>
  <c r="DP48" i="20"/>
  <c r="DP25" i="20"/>
  <c r="DP34" i="20"/>
  <c r="DP19" i="20"/>
  <c r="DP44" i="20"/>
  <c r="DP32" i="20"/>
  <c r="DP41" i="20"/>
  <c r="DP28" i="20"/>
  <c r="DP37" i="20"/>
  <c r="DS36" i="20"/>
  <c r="DS46" i="20"/>
  <c r="DS42" i="20"/>
  <c r="DS22" i="20"/>
  <c r="DS27" i="20"/>
  <c r="DS21" i="20"/>
  <c r="DS15" i="20"/>
  <c r="DS17" i="20"/>
  <c r="DS37" i="20"/>
  <c r="DS31" i="20"/>
  <c r="DS34" i="20"/>
  <c r="DS30" i="20"/>
  <c r="DS14" i="20"/>
  <c r="DS29" i="20"/>
  <c r="DS40" i="20"/>
  <c r="DS28" i="20"/>
  <c r="DS20" i="20"/>
  <c r="DS19" i="20"/>
  <c r="DS26" i="20"/>
  <c r="DS25" i="20"/>
  <c r="DS41" i="20"/>
  <c r="DS38" i="20"/>
  <c r="DS39" i="20"/>
  <c r="DS49" i="20"/>
  <c r="DS47" i="20"/>
  <c r="DS45" i="20"/>
  <c r="DS43" i="20"/>
  <c r="B10" i="10"/>
  <c r="B10" i="18" a="1"/>
  <c r="DT14" i="20" l="1"/>
  <c r="DT46" i="20"/>
  <c r="DT26" i="20"/>
  <c r="DT30" i="20"/>
  <c r="DT32" i="20"/>
  <c r="DT37" i="20"/>
  <c r="DT43" i="20"/>
  <c r="DT15" i="20"/>
  <c r="DT47" i="20"/>
  <c r="DT28" i="20"/>
  <c r="DT16" i="20"/>
  <c r="DT48" i="20"/>
  <c r="DT13" i="20"/>
  <c r="DT17" i="20"/>
  <c r="DT49" i="20"/>
  <c r="DT19" i="20"/>
  <c r="DT21" i="20"/>
  <c r="DT34" i="20"/>
  <c r="DT40" i="20"/>
  <c r="DT18" i="20"/>
  <c r="DT20" i="20"/>
  <c r="DT25" i="20"/>
  <c r="DT27" i="20"/>
  <c r="DT39" i="20"/>
  <c r="DT41" i="20"/>
  <c r="DT22" i="20"/>
  <c r="DT23" i="20"/>
  <c r="DT29" i="20"/>
  <c r="DT31" i="20"/>
  <c r="DT36" i="20"/>
  <c r="DT44" i="20"/>
  <c r="DT24" i="20"/>
  <c r="DT35" i="20"/>
  <c r="DT38" i="20"/>
  <c r="DT42" i="20"/>
  <c r="DT45" i="20"/>
  <c r="DT33" i="20"/>
  <c r="B10" i="18"/>
  <c r="C10" i="1" a="1"/>
  <c r="C10" i="1"/>
  <c r="B10" i="5" a="1"/>
  <c r="B10" i="5"/>
  <c r="E10" i="14" a="1"/>
  <c r="E10" i="14"/>
  <c r="G10" i="12" a="1"/>
  <c r="G10" i="12"/>
  <c r="AL10" i="18" a="1"/>
  <c r="AL10" i="18"/>
  <c r="B10" i="2" a="1"/>
  <c r="B10" i="2"/>
  <c r="C10" i="19" a="1"/>
  <c r="C10" i="19"/>
  <c r="B10" i="1" a="1"/>
  <c r="B10" i="1"/>
  <c r="D10" i="8" a="1"/>
  <c r="D10" i="8"/>
  <c r="B10" i="12" a="1"/>
  <c r="B10" i="12"/>
  <c r="AG10" i="18" a="1"/>
  <c r="AG10" i="18"/>
  <c r="G10" i="14" a="1"/>
  <c r="G10" i="14"/>
  <c r="B10" i="14" a="1"/>
  <c r="B10" i="14"/>
  <c r="D10" i="12" a="1"/>
  <c r="D10" i="12"/>
  <c r="AI10" i="18" a="1"/>
  <c r="AI10" i="18"/>
  <c r="D10" i="14" a="1"/>
  <c r="D10" i="14"/>
  <c r="F10" i="12" a="1"/>
  <c r="F10" i="12"/>
  <c r="AK10" i="18" a="1"/>
  <c r="AK10" i="18"/>
  <c r="C10" i="14" a="1"/>
  <c r="C10" i="14"/>
  <c r="C10" i="10" a="1"/>
  <c r="C10" i="10"/>
  <c r="C10" i="18" a="1"/>
  <c r="C10" i="18"/>
  <c r="D10" i="10" a="1"/>
  <c r="D10" i="10"/>
  <c r="D10" i="18" a="1"/>
  <c r="D10" i="18"/>
  <c r="B10" i="3" a="1"/>
  <c r="B10" i="3"/>
  <c r="B10" i="8" a="1"/>
  <c r="B10" i="8"/>
  <c r="F10" i="14" a="1"/>
  <c r="F10" i="14"/>
  <c r="B10" i="9" a="1"/>
  <c r="B10" i="9"/>
  <c r="E10" i="10" a="1"/>
  <c r="E10" i="10"/>
  <c r="E10" i="18" a="1"/>
  <c r="E10" i="18"/>
  <c r="C10" i="3" a="1"/>
  <c r="C10" i="3"/>
  <c r="B10" i="19" a="1"/>
  <c r="B10" i="19"/>
  <c r="C10" i="8" a="1"/>
  <c r="C10" i="8"/>
  <c r="C10" i="2" a="1"/>
  <c r="C10" i="2"/>
  <c r="C10" i="5" a="1"/>
  <c r="C10" i="5"/>
  <c r="E10" i="8" a="1"/>
  <c r="E10" i="8"/>
  <c r="D10" i="2" a="1"/>
  <c r="D10" i="2"/>
  <c r="BW13" i="18"/>
  <c r="BR14" i="18"/>
  <c r="BR15" i="18"/>
  <c r="BR16" i="18"/>
  <c r="BR17" i="18"/>
  <c r="BR18" i="18"/>
  <c r="BR19" i="18"/>
  <c r="BR20" i="18"/>
  <c r="BR21" i="18"/>
  <c r="BR22" i="18"/>
  <c r="BR23" i="18"/>
  <c r="BR24" i="18"/>
  <c r="BR25" i="18"/>
  <c r="BR26" i="18"/>
  <c r="BR27" i="18"/>
  <c r="BR28" i="18"/>
  <c r="BR29" i="18"/>
  <c r="BR30" i="18"/>
  <c r="BR31" i="18"/>
  <c r="BR32" i="18"/>
  <c r="BR33" i="18"/>
  <c r="BR34" i="18"/>
  <c r="BR35" i="18"/>
  <c r="BR36" i="18"/>
  <c r="BR37" i="18"/>
  <c r="BR38" i="18"/>
  <c r="BR39" i="18"/>
  <c r="BR40" i="18"/>
  <c r="BR41" i="18"/>
  <c r="BR42" i="18"/>
  <c r="BR43" i="18"/>
  <c r="BR44" i="18"/>
  <c r="BR45" i="18"/>
  <c r="BR46" i="18"/>
  <c r="BR47" i="18"/>
  <c r="BR48" i="18"/>
  <c r="BR49" i="18"/>
  <c r="BR13" i="18"/>
  <c r="AJ6" i="18"/>
  <c r="AH6" i="18"/>
  <c r="AL5" i="18"/>
  <c r="AK5" i="18"/>
  <c r="AJ5" i="18"/>
  <c r="AI5" i="18"/>
  <c r="AO38" i="18" s="1"/>
  <c r="AH5" i="18"/>
  <c r="AG5" i="18"/>
  <c r="AI24" i="18" s="1"/>
  <c r="E5" i="18"/>
  <c r="D5" i="18"/>
  <c r="J76" i="18" s="1"/>
  <c r="C5" i="18"/>
  <c r="B5" i="18"/>
  <c r="D84" i="18" s="1"/>
  <c r="D18" i="19"/>
  <c r="D17" i="19"/>
  <c r="D16" i="19"/>
  <c r="D15" i="19"/>
  <c r="B5" i="19"/>
  <c r="D19" i="19" s="1"/>
  <c r="I1" i="19"/>
  <c r="I3" i="19" a="1"/>
  <c r="K3" i="19" a="1"/>
  <c r="K3" i="19" l="1"/>
  <c r="I3" i="19"/>
  <c r="BZ13" i="18"/>
  <c r="AI18" i="18"/>
  <c r="AI17" i="18"/>
  <c r="AI21" i="18"/>
  <c r="AI20" i="18"/>
  <c r="AI35" i="18"/>
  <c r="AI33" i="18"/>
  <c r="AI31" i="18"/>
  <c r="AI29" i="18"/>
  <c r="AO27" i="18"/>
  <c r="AI26" i="18"/>
  <c r="AI22" i="18"/>
  <c r="AI19" i="18"/>
  <c r="AI34" i="18"/>
  <c r="AI32" i="18"/>
  <c r="AI30" i="18"/>
  <c r="AI28" i="18"/>
  <c r="AI27" i="18"/>
  <c r="AI25" i="18"/>
  <c r="AI23" i="18"/>
  <c r="AO18" i="18"/>
  <c r="AI16" i="18"/>
  <c r="AI49" i="18"/>
  <c r="AI48" i="18"/>
  <c r="AI44" i="18"/>
  <c r="AI46" i="18"/>
  <c r="AI15" i="18"/>
  <c r="AI43" i="18"/>
  <c r="AI45" i="18"/>
  <c r="AI42" i="18"/>
  <c r="AI37" i="18"/>
  <c r="AI41" i="18"/>
  <c r="AO49" i="18"/>
  <c r="AI47" i="18"/>
  <c r="AI38" i="18"/>
  <c r="AI36" i="18"/>
  <c r="AI40" i="18"/>
  <c r="AG32" i="18"/>
  <c r="AG42" i="18"/>
  <c r="AG44" i="18"/>
  <c r="AG29" i="18"/>
  <c r="AG41" i="18"/>
  <c r="AG17" i="18"/>
  <c r="AG25" i="18"/>
  <c r="AG19" i="18"/>
  <c r="AG30" i="18"/>
  <c r="AG49" i="18"/>
  <c r="AG15" i="18"/>
  <c r="AG18" i="18"/>
  <c r="AG38" i="18"/>
  <c r="AG40" i="18"/>
  <c r="AG50" i="18"/>
  <c r="AG22" i="18"/>
  <c r="AG37" i="18"/>
  <c r="AJ26" i="18"/>
  <c r="AJ21" i="18"/>
  <c r="AJ47" i="18"/>
  <c r="AJ41" i="18"/>
  <c r="AJ43" i="18"/>
  <c r="AJ17" i="18"/>
  <c r="AJ28" i="18"/>
  <c r="AJ36" i="18"/>
  <c r="AJ15" i="18"/>
  <c r="AS41" i="18"/>
  <c r="AS19" i="18"/>
  <c r="AS45" i="18"/>
  <c r="AS20" i="18"/>
  <c r="AS46" i="18"/>
  <c r="AS50" i="18"/>
  <c r="AS35" i="18"/>
  <c r="AS14" i="18"/>
  <c r="AU24" i="18" s="1"/>
  <c r="AS40" i="18"/>
  <c r="AT40" i="18" s="1"/>
  <c r="AO20" i="18"/>
  <c r="AO40" i="18"/>
  <c r="AO25" i="18"/>
  <c r="AO29" i="18"/>
  <c r="AO16" i="18"/>
  <c r="AO31" i="18"/>
  <c r="AO42" i="18"/>
  <c r="AO46" i="18"/>
  <c r="AO33" i="18"/>
  <c r="AO15" i="18"/>
  <c r="AO21" i="18"/>
  <c r="AO36" i="18"/>
  <c r="AO48" i="18"/>
  <c r="AO22" i="18"/>
  <c r="AO35" i="18"/>
  <c r="AO39" i="18"/>
  <c r="AO26" i="18"/>
  <c r="AO19" i="18"/>
  <c r="AO28" i="18"/>
  <c r="AO30" i="18"/>
  <c r="AO24" i="18"/>
  <c r="AO37" i="18"/>
  <c r="AO34" i="18"/>
  <c r="AO23" i="18"/>
  <c r="AO50" i="18"/>
  <c r="AO41" i="18"/>
  <c r="AO43" i="18"/>
  <c r="AO17" i="18"/>
  <c r="AO32" i="18"/>
  <c r="AO47" i="18"/>
  <c r="AO45" i="18"/>
  <c r="AO44" i="18"/>
  <c r="AI39" i="18"/>
  <c r="AI50" i="18"/>
  <c r="J71" i="18"/>
  <c r="D64" i="18"/>
  <c r="D59" i="18"/>
  <c r="D56" i="18"/>
  <c r="D51" i="18"/>
  <c r="D39" i="18"/>
  <c r="D31" i="18"/>
  <c r="D80" i="18"/>
  <c r="D67" i="18"/>
  <c r="D30" i="18"/>
  <c r="J47" i="18"/>
  <c r="J56" i="18"/>
  <c r="J55" i="18"/>
  <c r="J30" i="18"/>
  <c r="J63" i="18"/>
  <c r="J43" i="18"/>
  <c r="J80" i="18"/>
  <c r="J72" i="18"/>
  <c r="J42" i="18"/>
  <c r="D72" i="18"/>
  <c r="K72" i="18"/>
  <c r="K33" i="18"/>
  <c r="K75" i="18"/>
  <c r="K53" i="18"/>
  <c r="K64" i="18"/>
  <c r="K56" i="18"/>
  <c r="K78" i="18"/>
  <c r="K48" i="18"/>
  <c r="K59" i="18"/>
  <c r="K25" i="18"/>
  <c r="K28" i="18"/>
  <c r="K31" i="18"/>
  <c r="K34" i="18"/>
  <c r="K22" i="18"/>
  <c r="K70" i="18"/>
  <c r="K73" i="18"/>
  <c r="K57" i="18"/>
  <c r="K65" i="18"/>
  <c r="K77" i="18"/>
  <c r="K66" i="18"/>
  <c r="K49" i="18"/>
  <c r="K27" i="18"/>
  <c r="K41" i="18"/>
  <c r="K58" i="18"/>
  <c r="K86" i="18"/>
  <c r="K61" i="18"/>
  <c r="K69" i="18"/>
  <c r="K85" i="18"/>
  <c r="K23" i="18"/>
  <c r="K32" i="18"/>
  <c r="K36" i="18"/>
  <c r="K45" i="18"/>
  <c r="K54" i="18"/>
  <c r="K50" i="18"/>
  <c r="K29" i="18"/>
  <c r="K37" i="18"/>
  <c r="K82" i="18"/>
  <c r="K24" i="18"/>
  <c r="K52" i="18"/>
  <c r="K38" i="18"/>
  <c r="K83" i="18"/>
  <c r="K40" i="18"/>
  <c r="K67" i="18"/>
  <c r="K68" i="18"/>
  <c r="K44" i="18"/>
  <c r="K55" i="18"/>
  <c r="K42" i="18"/>
  <c r="K63" i="18"/>
  <c r="K60" i="18"/>
  <c r="K79" i="18"/>
  <c r="K39" i="18"/>
  <c r="K26" i="18"/>
  <c r="K71" i="18"/>
  <c r="K30" i="18"/>
  <c r="K80" i="18"/>
  <c r="B22" i="18"/>
  <c r="B70" i="18"/>
  <c r="B51" i="18"/>
  <c r="B62" i="18"/>
  <c r="B31" i="18"/>
  <c r="B84" i="18"/>
  <c r="B37" i="18"/>
  <c r="B54" i="18"/>
  <c r="B76" i="18"/>
  <c r="B40" i="18"/>
  <c r="B57" i="18"/>
  <c r="B68" i="18"/>
  <c r="B49" i="18"/>
  <c r="B60" i="18"/>
  <c r="B29" i="18"/>
  <c r="B82" i="18"/>
  <c r="B23" i="18"/>
  <c r="B81" i="18"/>
  <c r="B55" i="18"/>
  <c r="B75" i="18"/>
  <c r="B45" i="18"/>
  <c r="B58" i="18"/>
  <c r="B78" i="18"/>
  <c r="B24" i="18"/>
  <c r="B59" i="18"/>
  <c r="B50" i="18"/>
  <c r="B28" i="18"/>
  <c r="B86" i="18"/>
  <c r="B67" i="18"/>
  <c r="B33" i="18"/>
  <c r="B63" i="18"/>
  <c r="B32" i="18"/>
  <c r="B34" i="18"/>
  <c r="B35" i="18"/>
  <c r="B61" i="18"/>
  <c r="B53" i="18"/>
  <c r="B39" i="18"/>
  <c r="B80" i="18"/>
  <c r="B25" i="18"/>
  <c r="B56" i="18"/>
  <c r="B73" i="18"/>
  <c r="B69" i="18"/>
  <c r="B85" i="18"/>
  <c r="B30" i="18"/>
  <c r="E56" i="18"/>
  <c r="E59" i="18"/>
  <c r="E25" i="18"/>
  <c r="E28" i="18"/>
  <c r="E48" i="18"/>
  <c r="E81" i="18"/>
  <c r="E31" i="18"/>
  <c r="E84" i="18"/>
  <c r="E46" i="18"/>
  <c r="E57" i="18"/>
  <c r="E68" i="18"/>
  <c r="E37" i="18"/>
  <c r="E54" i="18"/>
  <c r="E65" i="18"/>
  <c r="E76" i="18"/>
  <c r="E43" i="18"/>
  <c r="E14" i="18"/>
  <c r="G68" i="18" s="1"/>
  <c r="E26" i="18"/>
  <c r="E36" i="18"/>
  <c r="E50" i="18"/>
  <c r="E33" i="18"/>
  <c r="E63" i="18"/>
  <c r="E55" i="18"/>
  <c r="E32" i="18"/>
  <c r="E53" i="18"/>
  <c r="E41" i="18"/>
  <c r="E82" i="18"/>
  <c r="E62" i="18"/>
  <c r="E45" i="18"/>
  <c r="E66" i="18"/>
  <c r="E58" i="18"/>
  <c r="E70" i="18"/>
  <c r="E71" i="18"/>
  <c r="E42" i="18"/>
  <c r="E24" i="18"/>
  <c r="E60" i="18"/>
  <c r="E27" i="18"/>
  <c r="E69" i="18"/>
  <c r="E64" i="18"/>
  <c r="E83" i="18"/>
  <c r="E72" i="18"/>
  <c r="E52" i="18"/>
  <c r="E85" i="18"/>
  <c r="E67" i="18"/>
  <c r="E47" i="18"/>
  <c r="E39" i="18"/>
  <c r="E30" i="18"/>
  <c r="E80" i="18"/>
  <c r="E75" i="18"/>
  <c r="E51" i="18"/>
  <c r="H36" i="18"/>
  <c r="H39" i="18"/>
  <c r="H42" i="18"/>
  <c r="H67" i="18"/>
  <c r="H56" i="18"/>
  <c r="H76" i="18"/>
  <c r="H34" i="18"/>
  <c r="H84" i="18"/>
  <c r="H14" i="18"/>
  <c r="H5" i="18" s="1"/>
  <c r="H69" i="18"/>
  <c r="H81" i="18"/>
  <c r="H85" i="18"/>
  <c r="H61" i="18"/>
  <c r="H32" i="18"/>
  <c r="H74" i="18"/>
  <c r="H41" i="18"/>
  <c r="H25" i="18"/>
  <c r="H83" i="18"/>
  <c r="H63" i="18"/>
  <c r="H60" i="18"/>
  <c r="H49" i="18"/>
  <c r="H33" i="18"/>
  <c r="H72" i="18"/>
  <c r="H57" i="18"/>
  <c r="D27" i="18"/>
  <c r="J26" i="18"/>
  <c r="J15" i="18"/>
  <c r="D61" i="18"/>
  <c r="D77" i="18"/>
  <c r="J83" i="18"/>
  <c r="J60" i="18"/>
  <c r="D44" i="18"/>
  <c r="D85" i="18"/>
  <c r="J68" i="18"/>
  <c r="D20" i="18"/>
  <c r="D25" i="18"/>
  <c r="D28" i="18"/>
  <c r="D48" i="18"/>
  <c r="D81" i="18"/>
  <c r="D22" i="18"/>
  <c r="D70" i="18"/>
  <c r="D34" i="18"/>
  <c r="D73" i="18"/>
  <c r="D23" i="18"/>
  <c r="D37" i="18"/>
  <c r="D54" i="18"/>
  <c r="D65" i="18"/>
  <c r="D76" i="18"/>
  <c r="D79" i="18"/>
  <c r="D26" i="18"/>
  <c r="D57" i="18"/>
  <c r="D21" i="18"/>
  <c r="D40" i="18"/>
  <c r="D43" i="18"/>
  <c r="D46" i="18"/>
  <c r="D49" i="18"/>
  <c r="D68" i="18"/>
  <c r="D60" i="18"/>
  <c r="D29" i="18"/>
  <c r="D32" i="18"/>
  <c r="D53" i="18"/>
  <c r="D36" i="18"/>
  <c r="D82" i="18"/>
  <c r="D45" i="18"/>
  <c r="D78" i="18"/>
  <c r="D42" i="18"/>
  <c r="D41" i="18"/>
  <c r="D55" i="18"/>
  <c r="D75" i="18"/>
  <c r="D66" i="18"/>
  <c r="D74" i="18"/>
  <c r="D58" i="18"/>
  <c r="D50" i="18"/>
  <c r="D62" i="18"/>
  <c r="D71" i="18"/>
  <c r="D86" i="18"/>
  <c r="D24" i="18"/>
  <c r="D38" i="18"/>
  <c r="D33" i="18"/>
  <c r="D19" i="18"/>
  <c r="D63" i="18"/>
  <c r="D47" i="18"/>
  <c r="J79" i="18"/>
  <c r="D69" i="18"/>
  <c r="J44" i="18"/>
  <c r="J52" i="18"/>
  <c r="J33" i="18"/>
  <c r="J75" i="18"/>
  <c r="J53" i="18"/>
  <c r="J64" i="18"/>
  <c r="J36" i="18"/>
  <c r="J39" i="18"/>
  <c r="J25" i="18"/>
  <c r="J48" i="18"/>
  <c r="J59" i="18"/>
  <c r="J28" i="18"/>
  <c r="J81" i="18"/>
  <c r="J22" i="18"/>
  <c r="J31" i="18"/>
  <c r="J62" i="18"/>
  <c r="J84" i="18"/>
  <c r="J40" i="18"/>
  <c r="J51" i="18"/>
  <c r="J70" i="18"/>
  <c r="J34" i="18"/>
  <c r="J73" i="18"/>
  <c r="J20" i="18"/>
  <c r="J57" i="18"/>
  <c r="J65" i="18"/>
  <c r="J49" i="18"/>
  <c r="J61" i="18"/>
  <c r="J69" i="18"/>
  <c r="J85" i="18"/>
  <c r="J37" i="18"/>
  <c r="J82" i="18"/>
  <c r="J86" i="18"/>
  <c r="J29" i="18"/>
  <c r="J54" i="18"/>
  <c r="J27" i="18"/>
  <c r="J77" i="18"/>
  <c r="J23" i="18"/>
  <c r="J32" i="18"/>
  <c r="J45" i="18"/>
  <c r="J41" i="18"/>
  <c r="J46" i="18"/>
  <c r="J50" i="18"/>
  <c r="J18" i="18"/>
  <c r="J66" i="18"/>
  <c r="J74" i="18"/>
  <c r="J58" i="18"/>
  <c r="J78" i="18"/>
  <c r="J38" i="18"/>
  <c r="J35" i="18"/>
  <c r="J67" i="18"/>
  <c r="D52" i="18"/>
  <c r="D16" i="18"/>
  <c r="D18" i="18"/>
  <c r="D35" i="18"/>
  <c r="D83" i="18"/>
  <c r="J24" i="18"/>
  <c r="AG31" i="18"/>
  <c r="AJ14" i="18"/>
  <c r="AL32" i="18" s="1"/>
  <c r="AS26" i="18"/>
  <c r="AP22" i="18"/>
  <c r="AM26" i="18"/>
  <c r="K17" i="18"/>
  <c r="K19" i="18"/>
  <c r="K21" i="18"/>
  <c r="K16" i="18"/>
  <c r="K20" i="18"/>
  <c r="K15" i="18"/>
  <c r="K18" i="18"/>
  <c r="B65" i="18"/>
  <c r="B17" i="18"/>
  <c r="B16" i="18"/>
  <c r="B19" i="18"/>
  <c r="B21" i="18"/>
  <c r="E20" i="18"/>
  <c r="E15" i="18"/>
  <c r="E17" i="18"/>
  <c r="E19" i="18"/>
  <c r="E22" i="18"/>
  <c r="E18" i="18"/>
  <c r="H86" i="18"/>
  <c r="H21" i="18"/>
  <c r="H16" i="18"/>
  <c r="H18" i="18"/>
  <c r="J16" i="18"/>
  <c r="J21" i="18"/>
  <c r="D17" i="18"/>
  <c r="J19" i="18"/>
  <c r="D15" i="18"/>
  <c r="J17" i="18"/>
  <c r="B19" i="19"/>
  <c r="C19" i="19" s="1"/>
  <c r="B18" i="19"/>
  <c r="C18" i="19" s="1"/>
  <c r="B17" i="19"/>
  <c r="C17" i="19" s="1"/>
  <c r="B15" i="19"/>
  <c r="C15" i="19" s="1"/>
  <c r="AT19" i="18" l="1"/>
  <c r="AM44" i="18"/>
  <c r="AM31" i="18"/>
  <c r="AM37" i="18"/>
  <c r="AM38" i="18"/>
  <c r="AM28" i="18"/>
  <c r="AM45" i="18"/>
  <c r="AM19" i="18"/>
  <c r="AM36" i="18"/>
  <c r="AM15" i="18"/>
  <c r="AM49" i="18"/>
  <c r="AM50" i="18"/>
  <c r="AM30" i="18"/>
  <c r="AM41" i="18"/>
  <c r="AM32" i="18"/>
  <c r="AM21" i="18"/>
  <c r="AM47" i="18"/>
  <c r="AM39" i="18"/>
  <c r="AN39" i="18" s="1"/>
  <c r="AM23" i="18"/>
  <c r="AM43" i="18"/>
  <c r="AN43" i="18" s="1"/>
  <c r="AM17" i="18"/>
  <c r="AM29" i="18"/>
  <c r="AM25" i="18"/>
  <c r="AN25" i="18" s="1"/>
  <c r="AM20" i="18"/>
  <c r="AM16" i="18"/>
  <c r="AN16" i="18" s="1"/>
  <c r="AM42" i="18"/>
  <c r="AM40" i="18"/>
  <c r="AM14" i="18"/>
  <c r="AP4" i="18" s="1"/>
  <c r="BB41" i="18" s="1"/>
  <c r="AM34" i="18"/>
  <c r="AN34" i="18" s="1"/>
  <c r="AM33" i="18"/>
  <c r="AN33" i="18" s="1"/>
  <c r="AM27" i="18"/>
  <c r="AN27" i="18" s="1"/>
  <c r="AV50" i="18"/>
  <c r="AW50" i="18" s="1"/>
  <c r="AV28" i="18"/>
  <c r="AW28" i="18" s="1"/>
  <c r="AV20" i="18"/>
  <c r="AV22" i="18"/>
  <c r="AV17" i="18"/>
  <c r="AV45" i="18"/>
  <c r="AV46" i="18"/>
  <c r="AV33" i="18"/>
  <c r="AV15" i="18"/>
  <c r="AV23" i="18"/>
  <c r="AW23" i="18" s="1"/>
  <c r="AV35" i="18"/>
  <c r="AV21" i="18"/>
  <c r="AW21" i="18" s="1"/>
  <c r="AV14" i="18"/>
  <c r="AX50" i="18" s="1"/>
  <c r="AV16" i="18"/>
  <c r="AW16" i="18" s="1"/>
  <c r="AV26" i="18"/>
  <c r="AV30" i="18"/>
  <c r="AW30" i="18" s="1"/>
  <c r="AV38" i="18"/>
  <c r="AW38" i="18" s="1"/>
  <c r="AV29" i="18"/>
  <c r="AW29" i="18" s="1"/>
  <c r="AV49" i="18"/>
  <c r="AW49" i="18" s="1"/>
  <c r="AV31" i="18"/>
  <c r="AW31" i="18" s="1"/>
  <c r="AV40" i="18"/>
  <c r="AW40" i="18" s="1"/>
  <c r="AV39" i="18"/>
  <c r="AV47" i="18"/>
  <c r="AV41" i="18"/>
  <c r="AW41" i="18" s="1"/>
  <c r="AV32" i="18"/>
  <c r="AW32" i="18" s="1"/>
  <c r="AV43" i="18"/>
  <c r="AV19" i="18"/>
  <c r="AW19" i="18" s="1"/>
  <c r="AV27" i="18"/>
  <c r="AW27" i="18" s="1"/>
  <c r="AV24" i="18"/>
  <c r="AW24" i="18" s="1"/>
  <c r="AV25" i="18"/>
  <c r="AW25" i="18" s="1"/>
  <c r="AV42" i="18"/>
  <c r="AW42" i="18" s="1"/>
  <c r="AV36" i="18"/>
  <c r="AW36" i="18" s="1"/>
  <c r="AP23" i="18"/>
  <c r="AQ23" i="18" s="1"/>
  <c r="AP44" i="18"/>
  <c r="AQ44" i="18" s="1"/>
  <c r="AP35" i="18"/>
  <c r="AV34" i="18"/>
  <c r="E15" i="19"/>
  <c r="F15" i="19" s="1"/>
  <c r="G15" i="19" s="1"/>
  <c r="E18" i="19"/>
  <c r="F18" i="19" s="1"/>
  <c r="G18" i="19" s="1"/>
  <c r="E16" i="19"/>
  <c r="F16" i="19" s="1"/>
  <c r="E17" i="19"/>
  <c r="F17" i="19" s="1"/>
  <c r="G17" i="19" s="1"/>
  <c r="AM46" i="18"/>
  <c r="AV48" i="18"/>
  <c r="AV18" i="18"/>
  <c r="E19" i="19"/>
  <c r="F19" i="19" s="1"/>
  <c r="G19" i="19" s="1"/>
  <c r="AP14" i="18"/>
  <c r="AR18" i="18" s="1"/>
  <c r="AP30" i="18"/>
  <c r="AQ30" i="18" s="1"/>
  <c r="AP32" i="18"/>
  <c r="AQ32" i="18" s="1"/>
  <c r="AP24" i="18"/>
  <c r="AQ24" i="18" s="1"/>
  <c r="AP28" i="18"/>
  <c r="AQ28" i="18" s="1"/>
  <c r="AP50" i="18"/>
  <c r="AQ50" i="18" s="1"/>
  <c r="AP45" i="18"/>
  <c r="AQ45" i="18" s="1"/>
  <c r="AP37" i="18"/>
  <c r="AP41" i="18"/>
  <c r="AP17" i="18"/>
  <c r="AP39" i="18"/>
  <c r="AP26" i="18"/>
  <c r="AQ26" i="18" s="1"/>
  <c r="AP43" i="18"/>
  <c r="AP15" i="18"/>
  <c r="AQ15" i="18" s="1"/>
  <c r="AP47" i="18"/>
  <c r="AQ47" i="18" s="1"/>
  <c r="AP36" i="18"/>
  <c r="AQ36" i="18" s="1"/>
  <c r="AP18" i="18"/>
  <c r="AQ18" i="18" s="1"/>
  <c r="AP38" i="18"/>
  <c r="AQ38" i="18" s="1"/>
  <c r="AP40" i="18"/>
  <c r="AQ40" i="18" s="1"/>
  <c r="AP20" i="18"/>
  <c r="AQ20" i="18" s="1"/>
  <c r="AP29" i="18"/>
  <c r="AQ29" i="18" s="1"/>
  <c r="AP25" i="18"/>
  <c r="AQ25" i="18" s="1"/>
  <c r="AP46" i="18"/>
  <c r="AP16" i="18"/>
  <c r="AP33" i="18"/>
  <c r="AP42" i="18"/>
  <c r="AP48" i="18"/>
  <c r="AP49" i="18"/>
  <c r="AP31" i="18"/>
  <c r="AP27" i="18"/>
  <c r="AP21" i="18"/>
  <c r="AM18" i="18"/>
  <c r="AM22" i="18"/>
  <c r="AV44" i="18"/>
  <c r="AW44" i="18" s="1"/>
  <c r="AM24" i="18"/>
  <c r="AM35" i="18"/>
  <c r="AM48" i="18"/>
  <c r="AP19" i="18"/>
  <c r="AP34" i="18"/>
  <c r="AQ34" i="18" s="1"/>
  <c r="AV37" i="18"/>
  <c r="AW37" i="18" s="1"/>
  <c r="AS31" i="18"/>
  <c r="AT31" i="18" s="1"/>
  <c r="AJ50" i="18"/>
  <c r="AK50" i="18" s="1"/>
  <c r="AG36" i="18"/>
  <c r="E16" i="18"/>
  <c r="F16" i="18" s="1"/>
  <c r="H44" i="18"/>
  <c r="I44" i="18" s="1"/>
  <c r="H65" i="18"/>
  <c r="I65" i="18" s="1"/>
  <c r="E35" i="18"/>
  <c r="F35" i="18" s="1"/>
  <c r="E61" i="18"/>
  <c r="F61" i="18" s="1"/>
  <c r="B64" i="18"/>
  <c r="B41" i="18"/>
  <c r="K47" i="18"/>
  <c r="K74" i="18"/>
  <c r="AS16" i="18"/>
  <c r="AT16" i="18" s="1"/>
  <c r="AS21" i="18"/>
  <c r="AT21" i="18" s="1"/>
  <c r="AJ16" i="18"/>
  <c r="AG28" i="18"/>
  <c r="AS28" i="18"/>
  <c r="H30" i="18"/>
  <c r="H79" i="18"/>
  <c r="AS15" i="18"/>
  <c r="AT15" i="18" s="1"/>
  <c r="AJ39" i="18"/>
  <c r="H19" i="18"/>
  <c r="I19" i="18" s="1"/>
  <c r="H35" i="18"/>
  <c r="H50" i="18"/>
  <c r="I50" i="18" s="1"/>
  <c r="AS17" i="18"/>
  <c r="AJ40" i="18"/>
  <c r="H17" i="18"/>
  <c r="H52" i="18"/>
  <c r="I52" i="18" s="1"/>
  <c r="H28" i="18"/>
  <c r="AS43" i="18"/>
  <c r="AT43" i="18" s="1"/>
  <c r="AJ38" i="18"/>
  <c r="AK38" i="18" s="1"/>
  <c r="AG45" i="18"/>
  <c r="H15" i="18"/>
  <c r="I15" i="18" s="1"/>
  <c r="H26" i="18"/>
  <c r="I26" i="18" s="1"/>
  <c r="H23" i="18"/>
  <c r="I23" i="18" s="1"/>
  <c r="AS37" i="18"/>
  <c r="AT37" i="18" s="1"/>
  <c r="AJ49" i="18"/>
  <c r="AK49" i="18" s="1"/>
  <c r="AG27" i="18"/>
  <c r="H20" i="18"/>
  <c r="I20" i="18" s="1"/>
  <c r="H59" i="18"/>
  <c r="I59" i="18" s="1"/>
  <c r="H77" i="18"/>
  <c r="I77" i="18" s="1"/>
  <c r="AS24" i="18"/>
  <c r="AJ32" i="18"/>
  <c r="AK32" i="18" s="1"/>
  <c r="AG16" i="18"/>
  <c r="AH16" i="18" s="1"/>
  <c r="H64" i="18"/>
  <c r="I64" i="18" s="1"/>
  <c r="H27" i="18"/>
  <c r="I27" i="18" s="1"/>
  <c r="B27" i="18"/>
  <c r="B74" i="18"/>
  <c r="AS33" i="18"/>
  <c r="AT33" i="18" s="1"/>
  <c r="AJ19" i="18"/>
  <c r="H47" i="18"/>
  <c r="I47" i="18" s="1"/>
  <c r="H46" i="18"/>
  <c r="I46" i="18" s="1"/>
  <c r="E77" i="18"/>
  <c r="F77" i="18" s="1"/>
  <c r="E23" i="18"/>
  <c r="F23" i="18" s="1"/>
  <c r="B72" i="18"/>
  <c r="B66" i="18"/>
  <c r="E21" i="18"/>
  <c r="F21" i="18" s="1"/>
  <c r="H55" i="18"/>
  <c r="H40" i="18"/>
  <c r="E44" i="18"/>
  <c r="F44" i="18" s="1"/>
  <c r="E40" i="18"/>
  <c r="F40" i="18" s="1"/>
  <c r="B44" i="18"/>
  <c r="B36" i="18"/>
  <c r="AS42" i="18"/>
  <c r="AT42" i="18" s="1"/>
  <c r="AS47" i="18"/>
  <c r="AT47" i="18" s="1"/>
  <c r="AJ25" i="18"/>
  <c r="AG26" i="18"/>
  <c r="AH26" i="18" s="1"/>
  <c r="AS25" i="18"/>
  <c r="AJ31" i="18"/>
  <c r="AK31" i="18" s="1"/>
  <c r="AG24" i="18"/>
  <c r="AH24" i="18" s="1"/>
  <c r="AG21" i="18"/>
  <c r="AH21" i="18" s="1"/>
  <c r="B20" i="18"/>
  <c r="H58" i="18"/>
  <c r="I58" i="18" s="1"/>
  <c r="H37" i="18"/>
  <c r="I37" i="18" s="1"/>
  <c r="E38" i="18"/>
  <c r="F38" i="18" s="1"/>
  <c r="E49" i="18"/>
  <c r="F49" i="18" s="1"/>
  <c r="B71" i="18"/>
  <c r="B14" i="18"/>
  <c r="G5" i="18" s="1"/>
  <c r="Q43" i="18" s="1"/>
  <c r="K35" i="18"/>
  <c r="K62" i="18"/>
  <c r="AS18" i="18"/>
  <c r="AJ20" i="18"/>
  <c r="AG20" i="18"/>
  <c r="AG47" i="18"/>
  <c r="AS29" i="18"/>
  <c r="H73" i="18"/>
  <c r="AJ18" i="18"/>
  <c r="AK18" i="18" s="1"/>
  <c r="AJ23" i="18"/>
  <c r="AK23" i="18" s="1"/>
  <c r="H51" i="18"/>
  <c r="I51" i="18" s="1"/>
  <c r="H66" i="18"/>
  <c r="I66" i="18" s="1"/>
  <c r="H22" i="18"/>
  <c r="I22" i="18" s="1"/>
  <c r="E78" i="18"/>
  <c r="F78" i="18" s="1"/>
  <c r="E73" i="18"/>
  <c r="B42" i="18"/>
  <c r="B46" i="18"/>
  <c r="K76" i="18"/>
  <c r="K51" i="18"/>
  <c r="AS32" i="18"/>
  <c r="AT32" i="18" s="1"/>
  <c r="AJ35" i="18"/>
  <c r="AK35" i="18" s="1"/>
  <c r="AG14" i="18"/>
  <c r="AO4" i="18" s="1"/>
  <c r="AS44" i="18"/>
  <c r="AT44" i="18" s="1"/>
  <c r="AS27" i="18"/>
  <c r="AT27" i="18" s="1"/>
  <c r="AJ27" i="18"/>
  <c r="AK27" i="18" s="1"/>
  <c r="AJ24" i="18"/>
  <c r="AK24" i="18" s="1"/>
  <c r="H80" i="18"/>
  <c r="I80" i="18" s="1"/>
  <c r="AS36" i="18"/>
  <c r="AT36" i="18" s="1"/>
  <c r="H48" i="18"/>
  <c r="I48" i="18" s="1"/>
  <c r="H62" i="18"/>
  <c r="I62" i="18" s="1"/>
  <c r="AS34" i="18"/>
  <c r="AT34" i="18" s="1"/>
  <c r="AJ44" i="18"/>
  <c r="AK44" i="18" s="1"/>
  <c r="AJ45" i="18"/>
  <c r="H71" i="18"/>
  <c r="AS49" i="18"/>
  <c r="AJ42" i="18"/>
  <c r="AJ37" i="18"/>
  <c r="AG43" i="18"/>
  <c r="B16" i="19"/>
  <c r="C16" i="19" s="1"/>
  <c r="H68" i="18"/>
  <c r="H31" i="18"/>
  <c r="AS23" i="18"/>
  <c r="AT23" i="18" s="1"/>
  <c r="AJ33" i="18"/>
  <c r="AK33" i="18" s="1"/>
  <c r="AG33" i="18"/>
  <c r="AG23" i="18"/>
  <c r="H75" i="18"/>
  <c r="I75" i="18" s="1"/>
  <c r="H43" i="18"/>
  <c r="I43" i="18" s="1"/>
  <c r="B48" i="18"/>
  <c r="B26" i="18"/>
  <c r="AS38" i="18"/>
  <c r="AT38" i="18" s="1"/>
  <c r="AJ22" i="18"/>
  <c r="AG46" i="18"/>
  <c r="AG34" i="18"/>
  <c r="B15" i="18"/>
  <c r="H38" i="18"/>
  <c r="I38" i="18" s="1"/>
  <c r="H54" i="18"/>
  <c r="I54" i="18" s="1"/>
  <c r="B77" i="18"/>
  <c r="B52" i="18"/>
  <c r="B18" i="18"/>
  <c r="H29" i="18"/>
  <c r="I29" i="18" s="1"/>
  <c r="H70" i="18"/>
  <c r="I70" i="18" s="1"/>
  <c r="E86" i="18"/>
  <c r="F86" i="18" s="1"/>
  <c r="E79" i="18"/>
  <c r="F79" i="18" s="1"/>
  <c r="B47" i="18"/>
  <c r="B79" i="18"/>
  <c r="AS30" i="18"/>
  <c r="AJ29" i="18"/>
  <c r="AG48" i="18"/>
  <c r="AG39" i="18"/>
  <c r="H82" i="18"/>
  <c r="H78" i="18"/>
  <c r="E29" i="18"/>
  <c r="E34" i="18"/>
  <c r="F34" i="18" s="1"/>
  <c r="B38" i="18"/>
  <c r="B43" i="18"/>
  <c r="K43" i="18"/>
  <c r="K81" i="18"/>
  <c r="AS39" i="18"/>
  <c r="AT39" i="18" s="1"/>
  <c r="AJ48" i="18"/>
  <c r="AK48" i="18" s="1"/>
  <c r="AG35" i="18"/>
  <c r="AS22" i="18"/>
  <c r="AT22" i="18" s="1"/>
  <c r="AJ46" i="18"/>
  <c r="AK46" i="18" s="1"/>
  <c r="H53" i="18"/>
  <c r="H45" i="18"/>
  <c r="AS48" i="18"/>
  <c r="AT48" i="18" s="1"/>
  <c r="AJ34" i="18"/>
  <c r="AK34" i="18" s="1"/>
  <c r="H24" i="18"/>
  <c r="I24" i="18" s="1"/>
  <c r="E74" i="18"/>
  <c r="F74" i="18" s="1"/>
  <c r="B83" i="18"/>
  <c r="K46" i="18"/>
  <c r="K84" i="18"/>
  <c r="AJ30" i="18"/>
  <c r="AK30" i="18" s="1"/>
  <c r="I55" i="18"/>
  <c r="I40" i="18"/>
  <c r="AN38" i="18"/>
  <c r="AN37" i="18"/>
  <c r="AU34" i="18"/>
  <c r="AU39" i="18"/>
  <c r="AU25" i="18"/>
  <c r="AX33" i="18"/>
  <c r="AU16" i="18"/>
  <c r="AX15" i="18"/>
  <c r="AX43" i="18"/>
  <c r="AR17" i="18"/>
  <c r="AR34" i="18"/>
  <c r="AT41" i="18"/>
  <c r="AU20" i="18"/>
  <c r="AU40" i="18"/>
  <c r="AW33" i="18"/>
  <c r="AU18" i="18"/>
  <c r="AU44" i="18"/>
  <c r="AU22" i="18"/>
  <c r="AU28" i="18"/>
  <c r="AW22" i="18"/>
  <c r="AU29" i="18"/>
  <c r="AU17" i="18"/>
  <c r="AX26" i="18"/>
  <c r="AT26" i="18"/>
  <c r="AW48" i="18"/>
  <c r="AT50" i="18"/>
  <c r="AQ21" i="18"/>
  <c r="AT45" i="18"/>
  <c r="AT28" i="18"/>
  <c r="AU31" i="18"/>
  <c r="AQ35" i="18"/>
  <c r="AQ19" i="18"/>
  <c r="AT20" i="18"/>
  <c r="AQ49" i="18"/>
  <c r="AU27" i="18"/>
  <c r="AU45" i="18"/>
  <c r="AU15" i="18"/>
  <c r="AX31" i="18"/>
  <c r="AX23" i="18"/>
  <c r="AX42" i="18"/>
  <c r="AT46" i="18"/>
  <c r="AX18" i="18"/>
  <c r="AT17" i="18"/>
  <c r="AU49" i="18"/>
  <c r="AX28" i="18"/>
  <c r="AW47" i="18"/>
  <c r="AW39" i="18"/>
  <c r="AX22" i="18"/>
  <c r="AT35" i="18"/>
  <c r="AX20" i="18"/>
  <c r="AW43" i="18"/>
  <c r="AL43" i="18"/>
  <c r="AK40" i="18"/>
  <c r="AL46" i="18"/>
  <c r="AR41" i="18"/>
  <c r="AL49" i="18"/>
  <c r="AU21" i="18"/>
  <c r="AR45" i="18"/>
  <c r="AL30" i="18"/>
  <c r="AT24" i="18"/>
  <c r="AH27" i="18"/>
  <c r="AH35" i="18"/>
  <c r="AK15" i="18"/>
  <c r="AL23" i="18"/>
  <c r="AL36" i="18"/>
  <c r="AU50" i="18"/>
  <c r="AL21" i="18"/>
  <c r="AK16" i="18"/>
  <c r="AL33" i="18"/>
  <c r="AL19" i="18"/>
  <c r="AL20" i="18"/>
  <c r="AL34" i="18"/>
  <c r="AU35" i="18"/>
  <c r="AX36" i="18"/>
  <c r="AX47" i="18"/>
  <c r="AX32" i="18"/>
  <c r="AK25" i="18"/>
  <c r="AK21" i="18"/>
  <c r="AU26" i="18"/>
  <c r="AR26" i="18"/>
  <c r="AQ39" i="18"/>
  <c r="AL39" i="18"/>
  <c r="AL24" i="18"/>
  <c r="AL35" i="18"/>
  <c r="AH50" i="18"/>
  <c r="AK28" i="18"/>
  <c r="AT29" i="18"/>
  <c r="AH29" i="18"/>
  <c r="AN49" i="18"/>
  <c r="AU46" i="18"/>
  <c r="AK37" i="18"/>
  <c r="AK43" i="18"/>
  <c r="AK39" i="18"/>
  <c r="AU37" i="18"/>
  <c r="AU33" i="18"/>
  <c r="AK42" i="18"/>
  <c r="AU19" i="18"/>
  <c r="AR46" i="18"/>
  <c r="AX39" i="18"/>
  <c r="AU38" i="18"/>
  <c r="AQ37" i="18"/>
  <c r="AW45" i="18"/>
  <c r="AK22" i="18"/>
  <c r="AL25" i="18"/>
  <c r="AL45" i="18"/>
  <c r="AK17" i="18"/>
  <c r="AL16" i="18"/>
  <c r="AL17" i="18"/>
  <c r="AU30" i="18"/>
  <c r="AL28" i="18"/>
  <c r="AK26" i="18"/>
  <c r="AK45" i="18"/>
  <c r="AU43" i="18"/>
  <c r="AT25" i="18"/>
  <c r="AL40" i="18"/>
  <c r="AK36" i="18"/>
  <c r="G63" i="18"/>
  <c r="AL50" i="18"/>
  <c r="AK19" i="18"/>
  <c r="AT49" i="18"/>
  <c r="AU41" i="18"/>
  <c r="AR39" i="18"/>
  <c r="AX27" i="18"/>
  <c r="AW26" i="18"/>
  <c r="AT18" i="18"/>
  <c r="AK20" i="18"/>
  <c r="AL22" i="18"/>
  <c r="AL18" i="18"/>
  <c r="AL48" i="18"/>
  <c r="AL38" i="18"/>
  <c r="AL44" i="18"/>
  <c r="AL27" i="18"/>
  <c r="AL31" i="18"/>
  <c r="AK47" i="18"/>
  <c r="AL42" i="18"/>
  <c r="AT30" i="18"/>
  <c r="AK29" i="18"/>
  <c r="AL37" i="18"/>
  <c r="AL41" i="18"/>
  <c r="AL29" i="18"/>
  <c r="AL47" i="18"/>
  <c r="AL26" i="18"/>
  <c r="AR43" i="18"/>
  <c r="AK41" i="18"/>
  <c r="AR36" i="18"/>
  <c r="AL15" i="18"/>
  <c r="AU32" i="18"/>
  <c r="AU36" i="18"/>
  <c r="AU23" i="18"/>
  <c r="AU42" i="18"/>
  <c r="AU48" i="18"/>
  <c r="AR20" i="18"/>
  <c r="AX25" i="18"/>
  <c r="AU47" i="18"/>
  <c r="AQ43" i="18"/>
  <c r="AW35" i="18"/>
  <c r="I28" i="18"/>
  <c r="G85" i="18"/>
  <c r="G40" i="18"/>
  <c r="G73" i="18"/>
  <c r="G70" i="18"/>
  <c r="G46" i="18"/>
  <c r="G84" i="18"/>
  <c r="G21" i="18"/>
  <c r="G62" i="18"/>
  <c r="G34" i="18"/>
  <c r="G51" i="18"/>
  <c r="G31" i="18"/>
  <c r="G43" i="18"/>
  <c r="G75" i="18"/>
  <c r="G54" i="18"/>
  <c r="G17" i="18"/>
  <c r="G25" i="18"/>
  <c r="G50" i="18"/>
  <c r="G74" i="18"/>
  <c r="I39" i="18"/>
  <c r="I85" i="18"/>
  <c r="G47" i="18"/>
  <c r="I33" i="18"/>
  <c r="G82" i="18"/>
  <c r="G26" i="18"/>
  <c r="I49" i="18"/>
  <c r="I69" i="18"/>
  <c r="G15" i="18"/>
  <c r="G19" i="18"/>
  <c r="I57" i="18"/>
  <c r="G38" i="18"/>
  <c r="I36" i="18"/>
  <c r="I81" i="18"/>
  <c r="G41" i="18"/>
  <c r="G52" i="18"/>
  <c r="I30" i="18"/>
  <c r="I79" i="18"/>
  <c r="G29" i="18"/>
  <c r="G16" i="18"/>
  <c r="I61" i="18"/>
  <c r="G66" i="18"/>
  <c r="I72" i="18"/>
  <c r="G53" i="18"/>
  <c r="I35" i="18"/>
  <c r="F41" i="18"/>
  <c r="F19" i="18"/>
  <c r="F67" i="18"/>
  <c r="F50" i="18"/>
  <c r="F32" i="18"/>
  <c r="F30" i="18"/>
  <c r="F85" i="18"/>
  <c r="F28" i="18"/>
  <c r="F39" i="18"/>
  <c r="F36" i="18"/>
  <c r="F82" i="18"/>
  <c r="F20" i="18"/>
  <c r="F72" i="18"/>
  <c r="F75" i="18"/>
  <c r="F80" i="18"/>
  <c r="I76" i="18"/>
  <c r="F64" i="18"/>
  <c r="F76" i="18"/>
  <c r="G36" i="18"/>
  <c r="G59" i="18"/>
  <c r="I73" i="18"/>
  <c r="F69" i="18"/>
  <c r="F65" i="18"/>
  <c r="F59" i="18"/>
  <c r="G33" i="18"/>
  <c r="G78" i="18"/>
  <c r="F27" i="18"/>
  <c r="F54" i="18"/>
  <c r="F62" i="18"/>
  <c r="I83" i="18"/>
  <c r="G79" i="18"/>
  <c r="G56" i="18"/>
  <c r="I71" i="18"/>
  <c r="F60" i="18"/>
  <c r="F37" i="18"/>
  <c r="F25" i="18"/>
  <c r="G24" i="18"/>
  <c r="G45" i="18"/>
  <c r="F56" i="18"/>
  <c r="G58" i="18"/>
  <c r="F42" i="18"/>
  <c r="F57" i="18"/>
  <c r="F33" i="18"/>
  <c r="I34" i="18"/>
  <c r="G28" i="18"/>
  <c r="G42" i="18"/>
  <c r="F71" i="18"/>
  <c r="F46" i="18"/>
  <c r="F47" i="18"/>
  <c r="G32" i="18"/>
  <c r="F43" i="18"/>
  <c r="F55" i="18"/>
  <c r="F26" i="18"/>
  <c r="G23" i="18"/>
  <c r="F18" i="18"/>
  <c r="F53" i="18"/>
  <c r="F17" i="18"/>
  <c r="F63" i="18"/>
  <c r="F83" i="18"/>
  <c r="I25" i="18"/>
  <c r="G61" i="18"/>
  <c r="G18" i="18"/>
  <c r="G35" i="18"/>
  <c r="G60" i="18"/>
  <c r="F51" i="18"/>
  <c r="F15" i="18"/>
  <c r="I60" i="18"/>
  <c r="F52" i="18"/>
  <c r="K14" i="18"/>
  <c r="L28" i="18" s="1"/>
  <c r="I63" i="18"/>
  <c r="I84" i="18"/>
  <c r="G30" i="18"/>
  <c r="G64" i="18"/>
  <c r="G48" i="18"/>
  <c r="G80" i="18"/>
  <c r="G72" i="18"/>
  <c r="G57" i="18"/>
  <c r="G39" i="18"/>
  <c r="G49" i="18"/>
  <c r="I68" i="18"/>
  <c r="I31" i="18"/>
  <c r="F24" i="18"/>
  <c r="F68" i="18"/>
  <c r="G81" i="18"/>
  <c r="G86" i="18"/>
  <c r="G83" i="18"/>
  <c r="G69" i="18"/>
  <c r="G67" i="18"/>
  <c r="F73" i="18"/>
  <c r="I16" i="18"/>
  <c r="G77" i="18"/>
  <c r="G20" i="18"/>
  <c r="I82" i="18"/>
  <c r="I78" i="18"/>
  <c r="F29" i="18"/>
  <c r="I21" i="18"/>
  <c r="I41" i="18"/>
  <c r="F70" i="18"/>
  <c r="I53" i="18"/>
  <c r="I45" i="18"/>
  <c r="F58" i="18"/>
  <c r="F31" i="18"/>
  <c r="G44" i="18"/>
  <c r="G65" i="18"/>
  <c r="G55" i="18"/>
  <c r="I86" i="18"/>
  <c r="F22" i="18"/>
  <c r="I18" i="18"/>
  <c r="I56" i="18"/>
  <c r="F84" i="18"/>
  <c r="I17" i="18"/>
  <c r="G37" i="18"/>
  <c r="I74" i="18"/>
  <c r="I67" i="18"/>
  <c r="F66" i="18"/>
  <c r="F81" i="18"/>
  <c r="G22" i="18"/>
  <c r="G71" i="18"/>
  <c r="G27" i="18"/>
  <c r="G76" i="18"/>
  <c r="I32" i="18"/>
  <c r="I42" i="18"/>
  <c r="F45" i="18"/>
  <c r="F48" i="18"/>
  <c r="G16" i="19" l="1"/>
  <c r="AH34" i="18"/>
  <c r="AH15" i="18"/>
  <c r="AH33" i="18"/>
  <c r="AH41" i="18"/>
  <c r="AH46" i="18"/>
  <c r="AH45" i="18"/>
  <c r="AH19" i="18"/>
  <c r="AH23" i="18"/>
  <c r="AX35" i="18"/>
  <c r="AX30" i="18"/>
  <c r="AW15" i="18"/>
  <c r="AX37" i="18"/>
  <c r="AX38" i="18"/>
  <c r="AW34" i="18"/>
  <c r="AX29" i="18"/>
  <c r="AX34" i="18"/>
  <c r="AW17" i="18"/>
  <c r="C77" i="18"/>
  <c r="AN20" i="18"/>
  <c r="AN23" i="18"/>
  <c r="AN21" i="18"/>
  <c r="AN30" i="18"/>
  <c r="AN42" i="18"/>
  <c r="C36" i="18"/>
  <c r="BB30" i="18"/>
  <c r="BB16" i="18"/>
  <c r="C47" i="18"/>
  <c r="C41" i="18"/>
  <c r="C64" i="18"/>
  <c r="AN29" i="18"/>
  <c r="C52" i="18"/>
  <c r="BB42" i="18"/>
  <c r="C46" i="18"/>
  <c r="AN47" i="18"/>
  <c r="BB47" i="18"/>
  <c r="C71" i="18"/>
  <c r="C20" i="18"/>
  <c r="AN17" i="18"/>
  <c r="AN41" i="18"/>
  <c r="C66" i="18"/>
  <c r="BB27" i="18"/>
  <c r="BB25" i="18"/>
  <c r="BB24" i="18"/>
  <c r="BB22" i="18"/>
  <c r="BB44" i="18"/>
  <c r="C18" i="18"/>
  <c r="AN45" i="18"/>
  <c r="C23" i="18"/>
  <c r="C43" i="18"/>
  <c r="BB29" i="18"/>
  <c r="BB49" i="18"/>
  <c r="AN40" i="18"/>
  <c r="C26" i="18"/>
  <c r="AN28" i="18"/>
  <c r="C39" i="18"/>
  <c r="Q41" i="18"/>
  <c r="AN15" i="18"/>
  <c r="BB48" i="18"/>
  <c r="AR37" i="18"/>
  <c r="AR22" i="18"/>
  <c r="AR44" i="18"/>
  <c r="AQ27" i="18"/>
  <c r="AR40" i="18"/>
  <c r="AR24" i="18"/>
  <c r="AQ42" i="18"/>
  <c r="AR49" i="18"/>
  <c r="Q30" i="18"/>
  <c r="Q70" i="18"/>
  <c r="Q71" i="18"/>
  <c r="Q67" i="18"/>
  <c r="Q64" i="18"/>
  <c r="Q22" i="18"/>
  <c r="Q28" i="18"/>
  <c r="C75" i="18"/>
  <c r="Q39" i="18"/>
  <c r="C53" i="18"/>
  <c r="C83" i="18"/>
  <c r="C19" i="18"/>
  <c r="C62" i="18"/>
  <c r="Q61" i="18"/>
  <c r="C74" i="18"/>
  <c r="C76" i="18"/>
  <c r="C85" i="18"/>
  <c r="Q19" i="18"/>
  <c r="Q26" i="18"/>
  <c r="BB31" i="18"/>
  <c r="C24" i="18"/>
  <c r="Q59" i="18"/>
  <c r="Q34" i="18"/>
  <c r="BB26" i="18"/>
  <c r="C86" i="18"/>
  <c r="C29" i="18"/>
  <c r="AH39" i="18"/>
  <c r="AY39" i="18" s="1"/>
  <c r="BC39" i="18" s="1"/>
  <c r="BT38" i="18" s="1"/>
  <c r="AH47" i="18"/>
  <c r="AR28" i="18"/>
  <c r="AY28" i="18" s="1"/>
  <c r="BC28" i="18" s="1"/>
  <c r="BT27" i="18" s="1"/>
  <c r="AR31" i="18"/>
  <c r="Q27" i="18"/>
  <c r="Q33" i="18"/>
  <c r="BB21" i="18"/>
  <c r="C16" i="18"/>
  <c r="C33" i="18"/>
  <c r="AH48" i="18"/>
  <c r="AH20" i="18"/>
  <c r="AY20" i="18" s="1"/>
  <c r="AN36" i="18"/>
  <c r="AH42" i="18"/>
  <c r="AQ48" i="18"/>
  <c r="AR38" i="18"/>
  <c r="Q18" i="18"/>
  <c r="Q32" i="18"/>
  <c r="BB14" i="18"/>
  <c r="BC14" i="18" s="1"/>
  <c r="BT13" i="18" s="1"/>
  <c r="C56" i="18"/>
  <c r="C40" i="18"/>
  <c r="AR16" i="18"/>
  <c r="C69" i="18"/>
  <c r="AH28" i="18"/>
  <c r="AX46" i="18"/>
  <c r="AX41" i="18"/>
  <c r="AR42" i="18"/>
  <c r="Q58" i="18"/>
  <c r="Q63" i="18"/>
  <c r="BB50" i="18"/>
  <c r="Q23" i="18"/>
  <c r="C72" i="18"/>
  <c r="C44" i="18"/>
  <c r="Q17" i="18"/>
  <c r="C80" i="18"/>
  <c r="Q72" i="18"/>
  <c r="Q40" i="18"/>
  <c r="C58" i="18"/>
  <c r="C59" i="18"/>
  <c r="C30" i="18"/>
  <c r="C38" i="18"/>
  <c r="C78" i="18"/>
  <c r="C42" i="18"/>
  <c r="Q42" i="18"/>
  <c r="BB15" i="18"/>
  <c r="Q83" i="18"/>
  <c r="AN35" i="18"/>
  <c r="Q55" i="18"/>
  <c r="AN24" i="18"/>
  <c r="BB38" i="18"/>
  <c r="C32" i="18"/>
  <c r="Q73" i="18"/>
  <c r="C84" i="18"/>
  <c r="AQ22" i="18"/>
  <c r="AY22" i="18" s="1"/>
  <c r="BC22" i="18" s="1"/>
  <c r="BT21" i="18" s="1"/>
  <c r="Q82" i="18"/>
  <c r="AR29" i="18"/>
  <c r="Q74" i="18"/>
  <c r="Q21" i="18"/>
  <c r="AN32" i="18"/>
  <c r="AN50" i="18"/>
  <c r="AY50" i="18" s="1"/>
  <c r="Q66" i="18"/>
  <c r="BB46" i="18"/>
  <c r="C15" i="18"/>
  <c r="BB43" i="18"/>
  <c r="AH43" i="18"/>
  <c r="AY43" i="18" s="1"/>
  <c r="BC43" i="18" s="1"/>
  <c r="BT42" i="18" s="1"/>
  <c r="Q86" i="18"/>
  <c r="Q75" i="18"/>
  <c r="C50" i="18"/>
  <c r="C21" i="18"/>
  <c r="Q54" i="18"/>
  <c r="AR47" i="18"/>
  <c r="AN18" i="18"/>
  <c r="C28" i="18"/>
  <c r="AQ16" i="18"/>
  <c r="AW18" i="18"/>
  <c r="Q77" i="18"/>
  <c r="BB32" i="18"/>
  <c r="AQ17" i="18"/>
  <c r="AR32" i="18"/>
  <c r="C17" i="18"/>
  <c r="Q81" i="18"/>
  <c r="AH22" i="18"/>
  <c r="AH37" i="18"/>
  <c r="AY37" i="18" s="1"/>
  <c r="BC37" i="18" s="1"/>
  <c r="BT36" i="18" s="1"/>
  <c r="AX44" i="18"/>
  <c r="Q49" i="18"/>
  <c r="BB19" i="18"/>
  <c r="C51" i="18"/>
  <c r="AR48" i="18"/>
  <c r="AH40" i="18"/>
  <c r="AY40" i="18" s="1"/>
  <c r="AX17" i="18"/>
  <c r="AH44" i="18"/>
  <c r="AH18" i="18"/>
  <c r="AX21" i="18"/>
  <c r="Q37" i="18"/>
  <c r="Q80" i="18"/>
  <c r="BB39" i="18"/>
  <c r="BB18" i="18"/>
  <c r="Q65" i="18"/>
  <c r="C70" i="18"/>
  <c r="C48" i="18"/>
  <c r="Q16" i="18"/>
  <c r="AN19" i="18"/>
  <c r="AN48" i="18"/>
  <c r="AN26" i="18"/>
  <c r="AY26" i="18" s="1"/>
  <c r="Q25" i="18"/>
  <c r="C67" i="18"/>
  <c r="Q48" i="18"/>
  <c r="Q46" i="18"/>
  <c r="BB34" i="18"/>
  <c r="Q53" i="18"/>
  <c r="C27" i="18"/>
  <c r="AQ41" i="18"/>
  <c r="AH49" i="18"/>
  <c r="Q76" i="18"/>
  <c r="C22" i="18"/>
  <c r="AR30" i="18"/>
  <c r="Q44" i="18"/>
  <c r="BB20" i="18"/>
  <c r="AR35" i="18"/>
  <c r="C81" i="18"/>
  <c r="AQ46" i="18"/>
  <c r="AH31" i="18"/>
  <c r="AR33" i="18"/>
  <c r="AH30" i="18"/>
  <c r="AY30" i="18" s="1"/>
  <c r="AX19" i="18"/>
  <c r="Q36" i="18"/>
  <c r="Q79" i="18"/>
  <c r="BB36" i="18"/>
  <c r="BB17" i="18"/>
  <c r="C57" i="18"/>
  <c r="C68" i="18"/>
  <c r="Q38" i="18"/>
  <c r="Q68" i="18"/>
  <c r="C31" i="18"/>
  <c r="C82" i="18"/>
  <c r="Q31" i="18"/>
  <c r="Q57" i="18"/>
  <c r="Q29" i="18"/>
  <c r="Q56" i="18"/>
  <c r="Q15" i="18"/>
  <c r="Q24" i="18"/>
  <c r="AH25" i="18"/>
  <c r="Q47" i="18"/>
  <c r="BB37" i="18"/>
  <c r="C79" i="18"/>
  <c r="AH36" i="18"/>
  <c r="AY36" i="18" s="1"/>
  <c r="BC36" i="18" s="1"/>
  <c r="BT35" i="18" s="1"/>
  <c r="Q85" i="18"/>
  <c r="C25" i="18"/>
  <c r="C61" i="18"/>
  <c r="C63" i="18"/>
  <c r="AR19" i="18"/>
  <c r="AW46" i="18"/>
  <c r="AQ31" i="18"/>
  <c r="Q45" i="18"/>
  <c r="AN46" i="18"/>
  <c r="AY46" i="18" s="1"/>
  <c r="AR21" i="18"/>
  <c r="AW20" i="18"/>
  <c r="AR25" i="18"/>
  <c r="Q69" i="18"/>
  <c r="BB40" i="18"/>
  <c r="C34" i="18"/>
  <c r="AR15" i="18"/>
  <c r="AY15" i="18" s="1"/>
  <c r="AQ33" i="18"/>
  <c r="AH38" i="18"/>
  <c r="Q14" i="18"/>
  <c r="R14" i="18" s="1"/>
  <c r="Q78" i="18"/>
  <c r="BB35" i="18"/>
  <c r="BB45" i="18"/>
  <c r="AN31" i="18"/>
  <c r="Q62" i="18"/>
  <c r="C45" i="18"/>
  <c r="C60" i="18"/>
  <c r="Q20" i="18"/>
  <c r="C35" i="18"/>
  <c r="C73" i="18"/>
  <c r="Q60" i="18"/>
  <c r="Q51" i="18"/>
  <c r="AN22" i="18"/>
  <c r="AX48" i="18"/>
  <c r="C55" i="18"/>
  <c r="C49" i="18"/>
  <c r="AH17" i="18"/>
  <c r="AR50" i="18"/>
  <c r="AX40" i="18"/>
  <c r="Q50" i="18"/>
  <c r="AR27" i="18"/>
  <c r="AY27" i="18" s="1"/>
  <c r="Q84" i="18"/>
  <c r="BB28" i="18"/>
  <c r="C37" i="18"/>
  <c r="AR23" i="18"/>
  <c r="AY23" i="18" s="1"/>
  <c r="Q52" i="18"/>
  <c r="BB23" i="18"/>
  <c r="AX16" i="18"/>
  <c r="C65" i="18"/>
  <c r="AX45" i="18"/>
  <c r="C54" i="18"/>
  <c r="AH32" i="18"/>
  <c r="AX49" i="18"/>
  <c r="AX24" i="18"/>
  <c r="Q35" i="18"/>
  <c r="BB33" i="18"/>
  <c r="AN44" i="18"/>
  <c r="AY34" i="18"/>
  <c r="L57" i="18"/>
  <c r="L34" i="18"/>
  <c r="L62" i="18"/>
  <c r="L31" i="18"/>
  <c r="L64" i="18"/>
  <c r="L67" i="18"/>
  <c r="L76" i="18"/>
  <c r="L20" i="18"/>
  <c r="L36" i="18"/>
  <c r="L65" i="18"/>
  <c r="L22" i="18"/>
  <c r="L50" i="18"/>
  <c r="L16" i="18"/>
  <c r="L29" i="18"/>
  <c r="L25" i="18"/>
  <c r="L33" i="18"/>
  <c r="L71" i="18"/>
  <c r="L56" i="18"/>
  <c r="L60" i="18"/>
  <c r="L37" i="18"/>
  <c r="M15" i="18"/>
  <c r="M38" i="18"/>
  <c r="M63" i="18"/>
  <c r="M55" i="18"/>
  <c r="M79" i="18"/>
  <c r="M64" i="18"/>
  <c r="M47" i="18"/>
  <c r="M71" i="18"/>
  <c r="M80" i="18"/>
  <c r="M50" i="18"/>
  <c r="M52" i="18"/>
  <c r="M22" i="18"/>
  <c r="M74" i="18"/>
  <c r="M58" i="18"/>
  <c r="M65" i="18"/>
  <c r="M72" i="18"/>
  <c r="M16" i="18"/>
  <c r="M37" i="18"/>
  <c r="M68" i="18"/>
  <c r="M51" i="18"/>
  <c r="M29" i="18"/>
  <c r="M75" i="18"/>
  <c r="M20" i="18"/>
  <c r="M69" i="18"/>
  <c r="M56" i="18"/>
  <c r="M41" i="18"/>
  <c r="M28" i="18"/>
  <c r="M44" i="18"/>
  <c r="M83" i="18"/>
  <c r="M49" i="18"/>
  <c r="M39" i="18"/>
  <c r="M40" i="18"/>
  <c r="M24" i="18"/>
  <c r="M35" i="18"/>
  <c r="M42" i="18"/>
  <c r="M21" i="18"/>
  <c r="M45" i="18"/>
  <c r="M36" i="18"/>
  <c r="M81" i="18"/>
  <c r="M43" i="18"/>
  <c r="M59" i="18"/>
  <c r="M77" i="18"/>
  <c r="M70" i="18"/>
  <c r="M84" i="18"/>
  <c r="M57" i="18"/>
  <c r="M30" i="18"/>
  <c r="M54" i="18"/>
  <c r="M85" i="18"/>
  <c r="M61" i="18"/>
  <c r="M23" i="18"/>
  <c r="M26" i="18"/>
  <c r="M34" i="18"/>
  <c r="M62" i="18"/>
  <c r="M76" i="18"/>
  <c r="M17" i="18"/>
  <c r="M32" i="18"/>
  <c r="M33" i="18"/>
  <c r="M73" i="18"/>
  <c r="M18" i="18"/>
  <c r="M25" i="18"/>
  <c r="M66" i="18"/>
  <c r="M67" i="18"/>
  <c r="M82" i="18"/>
  <c r="M78" i="18"/>
  <c r="M86" i="18"/>
  <c r="M27" i="18"/>
  <c r="M19" i="18"/>
  <c r="M53" i="18"/>
  <c r="M46" i="18"/>
  <c r="M48" i="18"/>
  <c r="M60" i="18"/>
  <c r="M31" i="18"/>
  <c r="L17" i="18"/>
  <c r="L45" i="18"/>
  <c r="L70" i="18"/>
  <c r="L66" i="18"/>
  <c r="L41" i="18"/>
  <c r="L69" i="18"/>
  <c r="L49" i="18"/>
  <c r="L73" i="18"/>
  <c r="L39" i="18"/>
  <c r="L47" i="18"/>
  <c r="L23" i="18"/>
  <c r="L86" i="18"/>
  <c r="L83" i="18"/>
  <c r="L19" i="18"/>
  <c r="L82" i="18"/>
  <c r="L77" i="18"/>
  <c r="L84" i="18"/>
  <c r="L42" i="18"/>
  <c r="L51" i="18"/>
  <c r="L46" i="18"/>
  <c r="L38" i="18"/>
  <c r="L75" i="18"/>
  <c r="L52" i="18"/>
  <c r="L78" i="18"/>
  <c r="L15" i="18"/>
  <c r="L59" i="18"/>
  <c r="L21" i="18"/>
  <c r="L35" i="18"/>
  <c r="L74" i="18"/>
  <c r="L24" i="18"/>
  <c r="L40" i="18"/>
  <c r="L72" i="18"/>
  <c r="L48" i="18"/>
  <c r="L85" i="18"/>
  <c r="L61" i="18"/>
  <c r="L43" i="18"/>
  <c r="L79" i="18"/>
  <c r="L68" i="18"/>
  <c r="L54" i="18"/>
  <c r="L58" i="18"/>
  <c r="L63" i="18"/>
  <c r="L30" i="18"/>
  <c r="L18" i="18"/>
  <c r="L26" i="18"/>
  <c r="L44" i="18"/>
  <c r="L80" i="18"/>
  <c r="L53" i="18"/>
  <c r="L55" i="18"/>
  <c r="L32" i="18"/>
  <c r="L27" i="18"/>
  <c r="L81" i="18"/>
  <c r="BC34" i="18" l="1"/>
  <c r="BT33" i="18" s="1"/>
  <c r="AY21" i="18"/>
  <c r="AY16" i="18"/>
  <c r="BC16" i="18" s="1"/>
  <c r="BT15" i="18" s="1"/>
  <c r="AY17" i="18"/>
  <c r="BC17" i="18" s="1"/>
  <c r="BT16" i="18" s="1"/>
  <c r="BV16" i="18" s="1"/>
  <c r="BC20" i="18"/>
  <c r="BT19" i="18" s="1"/>
  <c r="AY24" i="18"/>
  <c r="BC24" i="18" s="1"/>
  <c r="BT23" i="18" s="1"/>
  <c r="BC15" i="18"/>
  <c r="BT14" i="18" s="1"/>
  <c r="BV14" i="18" s="1"/>
  <c r="BC23" i="18"/>
  <c r="BT22" i="18" s="1"/>
  <c r="BV23" i="18" s="1"/>
  <c r="BC21" i="18"/>
  <c r="BT20" i="18" s="1"/>
  <c r="BV21" i="18" s="1"/>
  <c r="BC46" i="18"/>
  <c r="BT45" i="18" s="1"/>
  <c r="BC27" i="18"/>
  <c r="BT26" i="18" s="1"/>
  <c r="BV26" i="18" s="1"/>
  <c r="AY31" i="18"/>
  <c r="BC31" i="18" s="1"/>
  <c r="BT30" i="18" s="1"/>
  <c r="AY41" i="18"/>
  <c r="BC41" i="18" s="1"/>
  <c r="BT40" i="18" s="1"/>
  <c r="AY45" i="18"/>
  <c r="BC45" i="18" s="1"/>
  <c r="BT44" i="18" s="1"/>
  <c r="BV45" i="18" s="1"/>
  <c r="N28" i="18"/>
  <c r="R28" i="18" s="1"/>
  <c r="BC30" i="18"/>
  <c r="BT29" i="18" s="1"/>
  <c r="AY18" i="18"/>
  <c r="BC18" i="18" s="1"/>
  <c r="BT17" i="18" s="1"/>
  <c r="AY42" i="18"/>
  <c r="BC42" i="18" s="1"/>
  <c r="BT41" i="18" s="1"/>
  <c r="BV42" i="18" s="1"/>
  <c r="BC40" i="18"/>
  <c r="BT39" i="18" s="1"/>
  <c r="BV39" i="18" s="1"/>
  <c r="AY47" i="18"/>
  <c r="BC47" i="18" s="1"/>
  <c r="BT46" i="18" s="1"/>
  <c r="BC50" i="18"/>
  <c r="BT49" i="18" s="1"/>
  <c r="AY44" i="18"/>
  <c r="BC44" i="18" s="1"/>
  <c r="BT43" i="18" s="1"/>
  <c r="BV43" i="18" s="1"/>
  <c r="AY29" i="18"/>
  <c r="BC29" i="18" s="1"/>
  <c r="BT28" i="18" s="1"/>
  <c r="BV28" i="18" s="1"/>
  <c r="AY25" i="18"/>
  <c r="BC25" i="18" s="1"/>
  <c r="BT24" i="18" s="1"/>
  <c r="BV24" i="18" s="1"/>
  <c r="BV27" i="18"/>
  <c r="AY48" i="18"/>
  <c r="BC48" i="18" s="1"/>
  <c r="BT47" i="18" s="1"/>
  <c r="BV47" i="18" s="1"/>
  <c r="AY33" i="18"/>
  <c r="BC33" i="18" s="1"/>
  <c r="BT32" i="18" s="1"/>
  <c r="BV33" i="18" s="1"/>
  <c r="AY35" i="18"/>
  <c r="BC35" i="18" s="1"/>
  <c r="BT34" i="18" s="1"/>
  <c r="BV35" i="18" s="1"/>
  <c r="AY19" i="18"/>
  <c r="BC19" i="18" s="1"/>
  <c r="BT18" i="18" s="1"/>
  <c r="BV18" i="18" s="1"/>
  <c r="BV46" i="18"/>
  <c r="AY49" i="18"/>
  <c r="BC49" i="18" s="1"/>
  <c r="BT48" i="18" s="1"/>
  <c r="BV48" i="18" s="1"/>
  <c r="AY32" i="18"/>
  <c r="BC32" i="18" s="1"/>
  <c r="BT31" i="18" s="1"/>
  <c r="BV31" i="18" s="1"/>
  <c r="AY38" i="18"/>
  <c r="BC38" i="18" s="1"/>
  <c r="BT37" i="18" s="1"/>
  <c r="BV38" i="18" s="1"/>
  <c r="BC26" i="18"/>
  <c r="BT25" i="18" s="1"/>
  <c r="BV36" i="18"/>
  <c r="N57" i="18"/>
  <c r="R57" i="18" s="1"/>
  <c r="BS20" i="18" s="1"/>
  <c r="N22" i="18"/>
  <c r="R22" i="18" s="1"/>
  <c r="N51" i="18"/>
  <c r="R51" i="18" s="1"/>
  <c r="BS14" i="18" s="1"/>
  <c r="N25" i="18"/>
  <c r="R25" i="18" s="1"/>
  <c r="N82" i="18"/>
  <c r="R82" i="18" s="1"/>
  <c r="BS45" i="18" s="1"/>
  <c r="N80" i="18"/>
  <c r="R80" i="18" s="1"/>
  <c r="BS43" i="18" s="1"/>
  <c r="N39" i="18"/>
  <c r="R39" i="18" s="1"/>
  <c r="N81" i="18"/>
  <c r="R81" i="18" s="1"/>
  <c r="BS44" i="18" s="1"/>
  <c r="N64" i="18"/>
  <c r="R64" i="18" s="1"/>
  <c r="BS27" i="18" s="1"/>
  <c r="N68" i="18"/>
  <c r="R68" i="18" s="1"/>
  <c r="BS31" i="18" s="1"/>
  <c r="N63" i="18"/>
  <c r="R63" i="18" s="1"/>
  <c r="BS26" i="18" s="1"/>
  <c r="N71" i="18"/>
  <c r="R71" i="18" s="1"/>
  <c r="BS34" i="18" s="1"/>
  <c r="N19" i="18"/>
  <c r="R19" i="18" s="1"/>
  <c r="N72" i="18"/>
  <c r="R72" i="18" s="1"/>
  <c r="BS35" i="18" s="1"/>
  <c r="N79" i="18"/>
  <c r="R79" i="18" s="1"/>
  <c r="BS42" i="18" s="1"/>
  <c r="N67" i="18"/>
  <c r="R67" i="18" s="1"/>
  <c r="BS30" i="18" s="1"/>
  <c r="N23" i="18"/>
  <c r="R23" i="18" s="1"/>
  <c r="N77" i="18"/>
  <c r="R77" i="18" s="1"/>
  <c r="BS40" i="18" s="1"/>
  <c r="N40" i="18"/>
  <c r="R40" i="18" s="1"/>
  <c r="N24" i="18"/>
  <c r="R24" i="18" s="1"/>
  <c r="N50" i="18"/>
  <c r="R50" i="18" s="1"/>
  <c r="BS13" i="18" s="1"/>
  <c r="N78" i="18"/>
  <c r="R78" i="18" s="1"/>
  <c r="BS41" i="18" s="1"/>
  <c r="BU41" i="18" s="1"/>
  <c r="BW41" i="18" s="1"/>
  <c r="N36" i="18"/>
  <c r="R36" i="18" s="1"/>
  <c r="N86" i="18"/>
  <c r="R86" i="18" s="1"/>
  <c r="BS49" i="18" s="1"/>
  <c r="N59" i="18"/>
  <c r="R59" i="18" s="1"/>
  <c r="BS22" i="18" s="1"/>
  <c r="N32" i="18"/>
  <c r="R32" i="18" s="1"/>
  <c r="N18" i="18"/>
  <c r="R18" i="18" s="1"/>
  <c r="N37" i="18"/>
  <c r="R37" i="18" s="1"/>
  <c r="N35" i="18"/>
  <c r="R35" i="18" s="1"/>
  <c r="N27" i="18"/>
  <c r="R27" i="18" s="1"/>
  <c r="N55" i="18"/>
  <c r="R55" i="18" s="1"/>
  <c r="BS18" i="18" s="1"/>
  <c r="BU18" i="18" s="1"/>
  <c r="BW18" i="18" s="1"/>
  <c r="N53" i="18"/>
  <c r="R53" i="18" s="1"/>
  <c r="BS16" i="18" s="1"/>
  <c r="N46" i="18"/>
  <c r="R46" i="18" s="1"/>
  <c r="N70" i="18"/>
  <c r="R70" i="18" s="1"/>
  <c r="BS33" i="18" s="1"/>
  <c r="N58" i="18"/>
  <c r="R58" i="18" s="1"/>
  <c r="BS21" i="18" s="1"/>
  <c r="N75" i="18"/>
  <c r="R75" i="18" s="1"/>
  <c r="BS38" i="18" s="1"/>
  <c r="N74" i="18"/>
  <c r="R74" i="18" s="1"/>
  <c r="BS37" i="18" s="1"/>
  <c r="N20" i="18"/>
  <c r="R20" i="18" s="1"/>
  <c r="N26" i="18"/>
  <c r="R26" i="18" s="1"/>
  <c r="N84" i="18"/>
  <c r="R84" i="18" s="1"/>
  <c r="BS47" i="18" s="1"/>
  <c r="N15" i="18"/>
  <c r="R15" i="18" s="1"/>
  <c r="N16" i="18"/>
  <c r="R16" i="18" s="1"/>
  <c r="N73" i="18"/>
  <c r="R73" i="18" s="1"/>
  <c r="BS36" i="18" s="1"/>
  <c r="N38" i="18"/>
  <c r="R38" i="18" s="1"/>
  <c r="N29" i="18"/>
  <c r="R29" i="18" s="1"/>
  <c r="N45" i="18"/>
  <c r="R45" i="18" s="1"/>
  <c r="N17" i="18"/>
  <c r="R17" i="18" s="1"/>
  <c r="N43" i="18"/>
  <c r="R43" i="18" s="1"/>
  <c r="N61" i="18"/>
  <c r="R61" i="18" s="1"/>
  <c r="BS24" i="18" s="1"/>
  <c r="N66" i="18"/>
  <c r="R66" i="18" s="1"/>
  <c r="BS29" i="18" s="1"/>
  <c r="N56" i="18"/>
  <c r="R56" i="18" s="1"/>
  <c r="BS19" i="18" s="1"/>
  <c r="N21" i="18"/>
  <c r="R21" i="18" s="1"/>
  <c r="N34" i="18"/>
  <c r="R34" i="18" s="1"/>
  <c r="N31" i="18"/>
  <c r="R31" i="18" s="1"/>
  <c r="N76" i="18"/>
  <c r="R76" i="18" s="1"/>
  <c r="BS39" i="18" s="1"/>
  <c r="N48" i="18"/>
  <c r="R48" i="18" s="1"/>
  <c r="N62" i="18"/>
  <c r="R62" i="18" s="1"/>
  <c r="BS25" i="18" s="1"/>
  <c r="BU25" i="18" s="1"/>
  <c r="BW25" i="18" s="1"/>
  <c r="N41" i="18"/>
  <c r="R41" i="18" s="1"/>
  <c r="N54" i="18"/>
  <c r="R54" i="18" s="1"/>
  <c r="BS17" i="18" s="1"/>
  <c r="N44" i="18"/>
  <c r="R44" i="18" s="1"/>
  <c r="N83" i="18"/>
  <c r="R83" i="18" s="1"/>
  <c r="BS46" i="18" s="1"/>
  <c r="N52" i="18"/>
  <c r="R52" i="18" s="1"/>
  <c r="BS15" i="18" s="1"/>
  <c r="N47" i="18"/>
  <c r="R47" i="18" s="1"/>
  <c r="N49" i="18"/>
  <c r="R49" i="18" s="1"/>
  <c r="N69" i="18"/>
  <c r="R69" i="18" s="1"/>
  <c r="BS32" i="18" s="1"/>
  <c r="N85" i="18"/>
  <c r="R85" i="18" s="1"/>
  <c r="BS48" i="18" s="1"/>
  <c r="N33" i="18"/>
  <c r="R33" i="18" s="1"/>
  <c r="N60" i="18"/>
  <c r="R60" i="18" s="1"/>
  <c r="BS23" i="18" s="1"/>
  <c r="N30" i="18"/>
  <c r="R30" i="18" s="1"/>
  <c r="N42" i="18"/>
  <c r="R42" i="18" s="1"/>
  <c r="N65" i="18"/>
  <c r="R65" i="18" s="1"/>
  <c r="BS28" i="18" s="1"/>
  <c r="BY10" i="18" l="1"/>
  <c r="BV29" i="18"/>
  <c r="BV20" i="18"/>
  <c r="BV40" i="18"/>
  <c r="BV17" i="18"/>
  <c r="BV22" i="18"/>
  <c r="BU16" i="18"/>
  <c r="BW16" i="18" s="1"/>
  <c r="BU20" i="18"/>
  <c r="BW20" i="18" s="1"/>
  <c r="BV41" i="18"/>
  <c r="BV15" i="18"/>
  <c r="BV30" i="18"/>
  <c r="BV32" i="18"/>
  <c r="BV44" i="18"/>
  <c r="BU34" i="18"/>
  <c r="BW34" i="18" s="1"/>
  <c r="BV49" i="18"/>
  <c r="BV25" i="18"/>
  <c r="BV34" i="18"/>
  <c r="BV37" i="18"/>
  <c r="BV19" i="18"/>
  <c r="BU31" i="18"/>
  <c r="BW31" i="18" s="1"/>
  <c r="BU43" i="18"/>
  <c r="BW43" i="18" s="1"/>
  <c r="BU26" i="18"/>
  <c r="BW26" i="18" s="1"/>
  <c r="BU47" i="18"/>
  <c r="BW47" i="18" s="1"/>
  <c r="BU14" i="18"/>
  <c r="BW14" i="18" s="1"/>
  <c r="BU23" i="18"/>
  <c r="BW23" i="18" s="1"/>
  <c r="BU21" i="18"/>
  <c r="BW21" i="18" s="1"/>
  <c r="BU44" i="18"/>
  <c r="BW44" i="18" s="1"/>
  <c r="BZ14" i="18"/>
  <c r="BZ17" i="18"/>
  <c r="BZ18" i="18"/>
  <c r="BU35" i="18"/>
  <c r="BW35" i="18" s="1"/>
  <c r="BU45" i="18"/>
  <c r="BW45" i="18" s="1"/>
  <c r="BU32" i="18"/>
  <c r="BW32" i="18" s="1"/>
  <c r="BZ34" i="18" s="1"/>
  <c r="BU46" i="18"/>
  <c r="BW46" i="18" s="1"/>
  <c r="BU22" i="18"/>
  <c r="BW22" i="18" s="1"/>
  <c r="BU27" i="18"/>
  <c r="BW27" i="18" s="1"/>
  <c r="BU48" i="18"/>
  <c r="BW48" i="18" s="1"/>
  <c r="BU15" i="18"/>
  <c r="BW15" i="18" s="1"/>
  <c r="BU17" i="18"/>
  <c r="BW17" i="18" s="1"/>
  <c r="BU29" i="18"/>
  <c r="BW29" i="18" s="1"/>
  <c r="BU19" i="18"/>
  <c r="BW19" i="18" s="1"/>
  <c r="BU36" i="18"/>
  <c r="BW36" i="18" s="1"/>
  <c r="BU28" i="18"/>
  <c r="BW28" i="18" s="1"/>
  <c r="BU37" i="18"/>
  <c r="BW37" i="18" s="1"/>
  <c r="BU49" i="18"/>
  <c r="BW49" i="18" s="1"/>
  <c r="BX10" i="18"/>
  <c r="BY11" i="18" s="1"/>
  <c r="BU30" i="18"/>
  <c r="BW30" i="18" s="1"/>
  <c r="BU38" i="18"/>
  <c r="BW38" i="18" s="1"/>
  <c r="BU33" i="18"/>
  <c r="BW33" i="18" s="1"/>
  <c r="BU39" i="18"/>
  <c r="BW39" i="18" s="1"/>
  <c r="BU40" i="18"/>
  <c r="BW40" i="18" s="1"/>
  <c r="BU24" i="18"/>
  <c r="BW24" i="18" s="1"/>
  <c r="BU42" i="18"/>
  <c r="BW42" i="18" s="1"/>
  <c r="BZ49" i="18" l="1"/>
  <c r="BZ48" i="18"/>
  <c r="BZ47" i="18"/>
  <c r="BZ33" i="18"/>
  <c r="BZ42" i="18"/>
  <c r="BZ32" i="18"/>
  <c r="BZ44" i="18"/>
  <c r="BZ27" i="18"/>
  <c r="BZ30" i="18"/>
  <c r="BZ28" i="18"/>
  <c r="BZ36" i="18"/>
  <c r="BZ43" i="18"/>
  <c r="BZ23" i="18"/>
  <c r="BZ25" i="18"/>
  <c r="BZ37" i="18"/>
  <c r="BZ35" i="18"/>
  <c r="BZ39" i="18"/>
  <c r="BZ45" i="18"/>
  <c r="BZ41" i="18"/>
  <c r="BZ22" i="18"/>
  <c r="BZ29" i="18"/>
  <c r="BZ24" i="18"/>
  <c r="BZ31" i="18"/>
  <c r="BZ20" i="18"/>
  <c r="BZ46" i="18"/>
  <c r="BZ26" i="18"/>
  <c r="BZ21" i="18"/>
  <c r="BZ40" i="18"/>
  <c r="BZ15" i="18"/>
  <c r="BZ19" i="18"/>
  <c r="BZ38" i="18"/>
  <c r="BZ16" i="18"/>
  <c r="BX18" i="18"/>
  <c r="BX34" i="18"/>
  <c r="BX36" i="18"/>
  <c r="BX21" i="18"/>
  <c r="BX22" i="18"/>
  <c r="BX23" i="18"/>
  <c r="BX43" i="18"/>
  <c r="BX44" i="18"/>
  <c r="BX45" i="18"/>
  <c r="BX14" i="18"/>
  <c r="BX30" i="18"/>
  <c r="BX46" i="18"/>
  <c r="BX15" i="18"/>
  <c r="BX31" i="18"/>
  <c r="BX47" i="18"/>
  <c r="BX16" i="18"/>
  <c r="BX32" i="18"/>
  <c r="BX48" i="18"/>
  <c r="BX17" i="18"/>
  <c r="BX33" i="18"/>
  <c r="BX49" i="18"/>
  <c r="BX13" i="18"/>
  <c r="BX19" i="18"/>
  <c r="BX35" i="18"/>
  <c r="BX20" i="18"/>
  <c r="BX37" i="18"/>
  <c r="BX38" i="18"/>
  <c r="BX39" i="18"/>
  <c r="BX24" i="18"/>
  <c r="BX41" i="18"/>
  <c r="BX42" i="18"/>
  <c r="BX40" i="18"/>
  <c r="BX25" i="18"/>
  <c r="BX26" i="18"/>
  <c r="BX27" i="18"/>
  <c r="BX28" i="18"/>
  <c r="BX29" i="18"/>
  <c r="CA37" i="18" l="1"/>
  <c r="CA41" i="18"/>
  <c r="CA26" i="18"/>
  <c r="CA20" i="18"/>
  <c r="CA22" i="18"/>
  <c r="CA38" i="18"/>
  <c r="CA40" i="18"/>
  <c r="CA25" i="18"/>
  <c r="CA27" i="18"/>
  <c r="CA44" i="18"/>
  <c r="CA29" i="18"/>
  <c r="CA45" i="18"/>
  <c r="CA31" i="18"/>
  <c r="CA36" i="18"/>
  <c r="CA21" i="18"/>
  <c r="CA23" i="18"/>
  <c r="CA39" i="18"/>
  <c r="CA24" i="18"/>
  <c r="CA42" i="18"/>
  <c r="CA43" i="18"/>
  <c r="CA28" i="18"/>
  <c r="CA14" i="18"/>
  <c r="CA35" i="18"/>
  <c r="CA34" i="18"/>
  <c r="CA16" i="18"/>
  <c r="CA30" i="18"/>
  <c r="CA33" i="18"/>
  <c r="CA48" i="18"/>
  <c r="CA17" i="18"/>
  <c r="CA46" i="18"/>
  <c r="CA32" i="18"/>
  <c r="CA47" i="18"/>
  <c r="CA19" i="18"/>
  <c r="CA49" i="18"/>
  <c r="CA18" i="18"/>
  <c r="CA13" i="18"/>
  <c r="CA15" i="18"/>
  <c r="C19" i="17"/>
  <c r="D19" i="17"/>
  <c r="C20" i="17"/>
  <c r="D20" i="17"/>
  <c r="D29" i="14"/>
  <c r="G29" i="14"/>
  <c r="J29" i="14"/>
  <c r="M29" i="14"/>
  <c r="P29" i="14"/>
  <c r="S29" i="14"/>
  <c r="D30" i="14"/>
  <c r="G30" i="14"/>
  <c r="J30" i="14"/>
  <c r="M30" i="14"/>
  <c r="P30" i="14"/>
  <c r="S30" i="14"/>
  <c r="D37" i="12"/>
  <c r="G37" i="12"/>
  <c r="J37" i="12"/>
  <c r="M37" i="12"/>
  <c r="P37" i="12"/>
  <c r="S37" i="12"/>
  <c r="D38" i="12"/>
  <c r="G38" i="12"/>
  <c r="J38" i="12"/>
  <c r="M38" i="12"/>
  <c r="P38" i="12"/>
  <c r="S38" i="12"/>
  <c r="D21" i="10"/>
  <c r="G21" i="10"/>
  <c r="J21" i="10"/>
  <c r="M21" i="10"/>
  <c r="D22" i="10"/>
  <c r="G22" i="10"/>
  <c r="J22" i="10"/>
  <c r="M22" i="10"/>
  <c r="D23" i="9"/>
  <c r="G23" i="9"/>
  <c r="D24" i="9"/>
  <c r="G24" i="9"/>
  <c r="D25" i="8"/>
  <c r="G25" i="8"/>
  <c r="J25" i="8"/>
  <c r="M25" i="8"/>
  <c r="D26" i="8"/>
  <c r="G26" i="8"/>
  <c r="J26" i="8"/>
  <c r="M26" i="8"/>
  <c r="D26" i="5"/>
  <c r="G26" i="5"/>
  <c r="D27" i="5"/>
  <c r="G27" i="5"/>
  <c r="J31" i="2"/>
  <c r="D29" i="3"/>
  <c r="G29" i="3"/>
  <c r="D30" i="3"/>
  <c r="G30" i="3"/>
  <c r="D30" i="2"/>
  <c r="G30" i="2"/>
  <c r="J30" i="2"/>
  <c r="G31" i="2"/>
  <c r="D31" i="2"/>
  <c r="E46" i="1"/>
  <c r="H46" i="1"/>
  <c r="E47" i="1"/>
  <c r="H47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7" i="1"/>
  <c r="G47" i="1" s="1"/>
  <c r="H29" i="3" l="1"/>
  <c r="T37" i="12"/>
  <c r="H26" i="5"/>
  <c r="H23" i="9"/>
  <c r="B26" i="8"/>
  <c r="C26" i="8" s="1"/>
  <c r="K38" i="12"/>
  <c r="L38" i="12" s="1"/>
  <c r="K22" i="10"/>
  <c r="L22" i="10" s="1"/>
  <c r="Q30" i="14"/>
  <c r="R30" i="14" s="1"/>
  <c r="E38" i="12"/>
  <c r="F38" i="12" s="1"/>
  <c r="E30" i="14"/>
  <c r="F30" i="14" s="1"/>
  <c r="H31" i="2"/>
  <c r="I31" i="2" s="1"/>
  <c r="B31" i="2"/>
  <c r="C31" i="2" s="1"/>
  <c r="H26" i="8"/>
  <c r="I26" i="8" s="1"/>
  <c r="H38" i="12"/>
  <c r="I38" i="12" s="1"/>
  <c r="B38" i="12"/>
  <c r="C38" i="12" s="1"/>
  <c r="B30" i="14"/>
  <c r="C30" i="14" s="1"/>
  <c r="E26" i="8"/>
  <c r="F26" i="8" s="1"/>
  <c r="E22" i="10"/>
  <c r="F22" i="10" s="1"/>
  <c r="B27" i="5"/>
  <c r="C27" i="5" s="1"/>
  <c r="B24" i="9"/>
  <c r="C24" i="9" s="1"/>
  <c r="B22" i="10"/>
  <c r="C22" i="10" s="1"/>
  <c r="H22" i="10"/>
  <c r="I22" i="10" s="1"/>
  <c r="E24" i="9"/>
  <c r="F24" i="9" s="1"/>
  <c r="N30" i="14"/>
  <c r="O30" i="14" s="1"/>
  <c r="N38" i="12"/>
  <c r="O38" i="12" s="1"/>
  <c r="E30" i="3"/>
  <c r="F30" i="3" s="1"/>
  <c r="H30" i="14"/>
  <c r="I30" i="14" s="1"/>
  <c r="E27" i="5"/>
  <c r="F27" i="5" s="1"/>
  <c r="K26" i="8"/>
  <c r="L26" i="8" s="1"/>
  <c r="B47" i="1"/>
  <c r="C47" i="1" s="1"/>
  <c r="D47" i="1" s="1"/>
  <c r="I47" i="1" s="1"/>
  <c r="B30" i="3"/>
  <c r="C30" i="3" s="1"/>
  <c r="Q38" i="12"/>
  <c r="R38" i="12" s="1"/>
  <c r="K30" i="14"/>
  <c r="L30" i="14" s="1"/>
  <c r="E31" i="2"/>
  <c r="F31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0" i="3" l="1"/>
  <c r="N22" i="10"/>
  <c r="H24" i="9"/>
  <c r="H27" i="5"/>
  <c r="K31" i="2"/>
  <c r="T30" i="14"/>
  <c r="T38" i="12"/>
  <c r="N26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C18" i="17"/>
  <c r="D18" i="17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O2" i="17" a="1"/>
  <c r="M2" i="17" a="1"/>
  <c r="Q2" i="17" a="1"/>
  <c r="Q2" i="17" l="1"/>
  <c r="M2" i="17"/>
  <c r="O2" i="17"/>
  <c r="H20" i="17"/>
  <c r="E20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E14" i="17" l="1"/>
  <c r="F20" i="17" s="1"/>
  <c r="E19" i="17"/>
  <c r="H19" i="17"/>
  <c r="I19" i="17" s="1"/>
  <c r="J20" i="17"/>
  <c r="J19" i="17"/>
  <c r="I20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15" i="17" l="1"/>
  <c r="G15" i="17"/>
  <c r="F18" i="17"/>
  <c r="F17" i="17"/>
  <c r="G17" i="17"/>
  <c r="G19" i="17"/>
  <c r="F16" i="17"/>
  <c r="G16" i="17"/>
  <c r="G18" i="17"/>
  <c r="K18" i="17" s="1"/>
  <c r="G20" i="17"/>
  <c r="K20" i="17" s="1"/>
  <c r="F19" i="17"/>
  <c r="K16" i="17"/>
  <c r="K17" i="17"/>
  <c r="K15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19" i="17" l="1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<sst xmlns="http://schemas.openxmlformats.org/spreadsheetml/2006/main" count="863" uniqueCount="137">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</sst>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Data...3686621369</v>
        <stp/>
        <stp>BDH|14935268074772348826</stp>
        <tr r="AF3" s="14"/>
      </tp>
      <tp t="s">
        <v>#N/A Requesting Data...3832707885</v>
        <stp/>
        <stp>BDH|12962778500969095462</stp>
        <tr r="Q2" s="17"/>
      </tp>
      <tp t="s">
        <v>#N/A Requesting Data...2507394600</v>
        <stp/>
        <stp>BDH|11832039174389313731</stp>
        <tr r="I3" s="19"/>
      </tp>
      <tp t="s">
        <v>#N/A Requesting Data...2506822577</v>
        <stp/>
        <stp>BDP|11883986536691201393</stp>
        <tr r="C10" s="20"/>
        <tr r="C10" s="18"/>
        <tr r="C10" s="10"/>
      </tp>
      <tp t="s">
        <v>#N/A Requesting Data...3644066379</v>
        <stp/>
        <stp>BDH|16843069983234274367</stp>
        <tr r="AA3" s="20"/>
        <tr r="AA3" s="18"/>
        <tr r="V3" s="10"/>
      </tp>
      <tp t="s">
        <v>#N/A Requesting Data...3415884522</v>
        <stp/>
        <stp>BDP|18062887627254797806</stp>
        <tr r="AJ10" s="20"/>
        <tr r="AH10" s="20"/>
        <tr r="AH10" s="18"/>
        <tr r="AJ10" s="18"/>
        <tr r="C10" s="12"/>
        <tr r="E10" s="12"/>
      </tp>
      <tp t="s">
        <v>#N/A Requesting Data...3688129325</v>
        <stp/>
        <stp>BDP|16545953933052450030</stp>
        <tr r="B10" s="5"/>
      </tp>
      <tp t="s">
        <v>#N/A Requesting Data...3624443286</v>
        <stp/>
        <stp>BDP|14650062796027575721</stp>
        <tr r="AL10" s="20"/>
        <tr r="AL10" s="18"/>
        <tr r="G10" s="12"/>
        <tr r="E10" s="14"/>
      </tp>
      <tp t="s">
        <v>#N/A Requesting Data...3989870748</v>
        <stp/>
        <stp>BDH|11243448991603920239</stp>
        <tr r="M3" s="1"/>
      </tp>
      <tp t="s">
        <v>#N/A Requesting Data...3987848885</v>
        <stp/>
        <stp>BDP|12076286461161277423</stp>
        <tr r="C10" s="5"/>
      </tp>
      <tp t="s">
        <v>#N/A Requesting Data...3602631429</v>
        <stp/>
        <stp>BDP|14602333172280113394</stp>
        <tr r="C10" s="19"/>
      </tp>
      <tp t="s">
        <v>#N/A Requesting Data...2615327100</v>
        <stp/>
        <stp>BDH|15135414629444979492</stp>
        <tr r="L3" s="3"/>
      </tp>
      <tp t="s">
        <v>#N/A Requesting Data...3602901441</v>
        <stp/>
        <stp>BDH|11474375954954911055</stp>
        <tr r="O3" s="2"/>
      </tp>
      <tp t="s">
        <v>#N/A Requesting Data...4262707369</v>
        <stp/>
        <stp>BDP|18219294914923540841</stp>
        <tr r="C10" s="9"/>
      </tp>
      <tp t="s">
        <v>#N/A Requesting Data...3501983166</v>
        <stp/>
        <stp>BDH|11627291771431067517</stp>
        <tr r="M3" s="2"/>
      </tp>
      <tp t="s">
        <v>#N/A Requesting Data...2794759852</v>
        <stp/>
        <stp>BDP|13030111079165378191</stp>
        <tr r="F10" s="14"/>
      </tp>
      <tp t="s">
        <v>#N/A Requesting Data...3853447923</v>
        <stp/>
        <stp>BDP|17674809694487604003</stp>
        <tr r="B10" s="20"/>
        <tr r="B10" s="18"/>
        <tr r="B10" s="10"/>
      </tp>
      <tp t="s">
        <v>#N/A Requesting Data...2541910805</v>
        <stp/>
        <stp>BDH|13964635671847154499</stp>
        <tr r="BG3" s="20"/>
        <tr r="BK3" s="20"/>
        <tr r="BG3" s="18"/>
        <tr r="BK3" s="18"/>
        <tr r="AB3" s="12"/>
        <tr r="X3" s="12"/>
      </tp>
      <tp t="s">
        <v>#N/A Requesting Data...3179646507</v>
        <stp/>
        <stp>BDH|18162560590571847378</stp>
        <tr r="X3" s="14"/>
      </tp>
      <tp t="s">
        <v>#N/A Requesting Data...3066143025</v>
        <stp/>
        <stp>BDP|11473368239062878490</stp>
        <tr r="AK10" s="20"/>
        <tr r="AK10" s="18"/>
        <tr r="F10" s="12"/>
        <tr r="D10" s="14"/>
      </tp>
      <tp t="s">
        <v>#N/A Requesting Data...3092272534</v>
        <stp/>
        <stp>BDP|14572736216992007722</stp>
        <tr r="B10" s="2"/>
      </tp>
      <tp t="s">
        <v>#N/A Requesting Data...2887078633</v>
        <stp/>
        <stp>BDH|15267460911865140226</stp>
        <tr r="U3" s="20"/>
        <tr r="P3" s="10"/>
        <tr r="U3" s="18"/>
      </tp>
      <tp t="s">
        <v>#N/A Requesting Data...3202608495</v>
        <stp/>
        <stp>BDP|13060443244535072213</stp>
        <tr r="B10" s="1"/>
      </tp>
      <tp t="s">
        <v>#N/A Requesting Data...3667661600</v>
        <stp/>
        <stp>BDH|11484576345481562505</stp>
        <tr r="L3" s="5"/>
      </tp>
      <tp t="s">
        <v>#N/A Requesting Data...2541580646</v>
        <stp/>
        <stp>BDP|17166731865344641740</stp>
        <tr r="C10" s="1"/>
      </tp>
      <tp t="s">
        <v>#N/A Requesting Data...3601390591</v>
        <stp/>
        <stp>BDH|10480072156286192651</stp>
        <tr r="M2" s="17"/>
      </tp>
      <tp t="s">
        <v>#N/A Requesting Data...3497013406</v>
        <stp/>
        <stp>BDH|12647009602432219551</stp>
        <tr r="BE3" s="20"/>
        <tr r="BE3" s="18"/>
        <tr r="V3" s="12"/>
      </tp>
      <tp t="s">
        <v>#N/A N/A</v>
        <stp/>
        <stp>BDH|16467316579085746262</stp>
        <tr r="CA2" s="20"/>
      </tp>
    </main>
    <main first="bofaddin.rtdserver">
      <tp t="s">
        <v>#N/A Requesting Data...3884363418</v>
        <stp/>
        <stp>BDH|9186517077447967092</stp>
        <tr r="L3" s="9"/>
      </tp>
      <tp t="s">
        <v>#N/A Requesting Data...3032847844</v>
        <stp/>
        <stp>BDH|7345905123703431303</stp>
        <tr r="K3" s="19"/>
      </tp>
      <tp t="s">
        <v>#N/A Requesting Data...3660669573</v>
        <stp/>
        <stp>BDP|9706553668206945454</stp>
        <tr r="D10" s="8"/>
      </tp>
      <tp t="s">
        <v>#N/A N/A</v>
        <stp/>
        <stp>BDH|8152848245364562958</stp>
        <tr r="CQ2" s="20"/>
      </tp>
      <tp t="s">
        <v>#N/A Requesting Data...3033801189</v>
        <stp/>
        <stp>BDH|5539333081823417452</stp>
        <tr r="Y3" s="20"/>
        <tr r="Y3" s="18"/>
        <tr r="T3" s="10"/>
      </tp>
      <tp t="s">
        <v>#N/A Requesting Data...2569833594</v>
        <stp/>
        <stp>BDH|1329569449212382861</stp>
        <tr r="J3" s="5"/>
      </tp>
      <tp t="s">
        <v>#N/A Requesting Data...2985303561</v>
        <stp/>
        <stp>BDH|1638971538329390838</stp>
        <tr r="K3" s="1"/>
      </tp>
      <tp t="s">
        <v>#N/A Requesting Data...3488397841</v>
        <stp/>
        <stp>BDP|4329662592027264695</stp>
        <tr r="AG10" s="20"/>
        <tr r="AG10" s="18"/>
        <tr r="B10" s="12"/>
      </tp>
      <tp t="s">
        <v>#N/A Requesting Data...3955743602</v>
        <stp/>
        <stp>BDH|2606501181454536025</stp>
        <tr r="BI3" s="20"/>
        <tr r="V3" s="14"/>
        <tr r="BI3" s="18"/>
        <tr r="Z3" s="12"/>
      </tp>
      <tp t="s">
        <v>#N/A Requesting Data...3756975386</v>
        <stp/>
        <stp>BDP|3445302272426769594</stp>
        <tr r="B10" s="19"/>
      </tp>
      <tp t="s">
        <v>#N/A Requesting Data...3260020257</v>
        <stp/>
        <stp>BDH|5761591176155605677</stp>
        <tr r="BO3" s="20"/>
        <tr r="BO3" s="18"/>
        <tr r="AF3" s="12"/>
        <tr r="AB3" s="14"/>
      </tp>
      <tp t="s">
        <v>#N/A Requesting Data...4227721178</v>
        <stp/>
        <stp>BDH|4754210311230384391</stp>
        <tr r="BM3" s="20"/>
        <tr r="AD3" s="12"/>
        <tr r="BM3" s="18"/>
        <tr r="Z3" s="14"/>
      </tp>
      <tp t="s">
        <v>#N/A Requesting Data...3480601245</v>
        <stp/>
        <stp>BDP|6614610459362681385</stp>
        <tr r="E10" s="20"/>
        <tr r="E10" s="18"/>
        <tr r="E10" s="10"/>
      </tp>
      <tp t="s">
        <v>#N/A Requesting Data...2688108293</v>
        <stp/>
        <stp>BDH|2223092252715027510</stp>
        <tr r="P3" s="8"/>
      </tp>
      <tp t="s">
        <v>#N/A Requesting Data...2882645162</v>
        <stp/>
        <stp>BDP|3122389811593012513</stp>
        <tr r="C10" s="14"/>
      </tp>
      <tp t="s">
        <v>#N/A Requesting Data...3623622093</v>
        <stp/>
        <stp>BDH|7619174735834178684</stp>
        <tr r="O2" s="17"/>
      </tp>
      <tp t="s">
        <v>#N/A Requesting Data...2496101808</v>
        <stp/>
        <stp>BDH|2149093781559007481</stp>
        <tr r="V3" s="8"/>
      </tp>
      <tp t="s">
        <v>#N/A Requesting Data...2826281226</v>
        <stp/>
        <stp>BDP|1931107217112743305</stp>
        <tr r="D10" s="2"/>
      </tp>
      <tp t="s">
        <v>#N/A Requesting Data...4123218667</v>
        <stp/>
        <stp>BDP|8919074471278682748</stp>
        <tr r="C10" s="3"/>
      </tp>
      <tp t="s">
        <v>#N/A Requesting Data...3652420208</v>
        <stp/>
        <stp>BDP|6499873574608943180</stp>
        <tr r="B10" s="8"/>
      </tp>
      <tp t="s">
        <v>#N/A Requesting Data...3329663229</v>
        <stp/>
        <stp>BDP|9073119891745028595</stp>
        <tr r="E10" s="8"/>
      </tp>
      <tp t="s">
        <v>#N/A Requesting Data...2636914124</v>
        <stp/>
        <stp>BDP|7280882837258491593</stp>
        <tr r="D10" s="20"/>
        <tr r="D10" s="18"/>
        <tr r="D10" s="10"/>
      </tp>
      <tp t="s">
        <v>#N/A Requesting Data...3470824676</v>
        <stp/>
        <stp>BDH|4463772806153247286</stp>
        <tr r="Q3" s="2"/>
      </tp>
      <tp t="s">
        <v>#N/A Requesting Data...4229027785</v>
        <stp/>
        <stp>BDH|4510789450054244024</stp>
        <tr r="J3" s="9"/>
      </tp>
      <tp t="s">
        <v>#N/A Requesting Data...3431826852</v>
        <stp/>
        <stp>BDP|4720520890802409863</stp>
        <tr r="B10" s="3"/>
      </tp>
      <tp t="s">
        <v>#N/A Requesting Data...2696751829</v>
        <stp/>
        <stp>BDH|3739880719930641876</stp>
        <tr r="R3" s="8"/>
      </tp>
      <tp t="s">
        <v>#N/A N/A</v>
        <stp/>
        <stp>BDH|2146480761487665479</stp>
        <tr r="CC2" s="20"/>
      </tp>
      <tp t="s">
        <v>#N/A Requesting Data...4147449814</v>
        <stp/>
        <stp>BDP|2192385730727379645</stp>
        <tr r="C10" s="8"/>
      </tp>
      <tp t="s">
        <v>#N/A Requesting Data...3782070695</v>
        <stp/>
        <stp>BDH|3477527779532621052</stp>
        <tr r="AD3" s="14"/>
      </tp>
      <tp t="s">
        <v>#N/A Requesting Data...4137808327</v>
        <stp/>
        <stp>BDP|519161733290183679</stp>
        <tr r="B10" s="9"/>
      </tp>
      <tp t="s">
        <v>#N/A Requesting Data...2661337716</v>
        <stp/>
        <stp>BDH|220464810598007945</stp>
        <tr r="W3" s="20"/>
        <tr r="W3" s="18"/>
        <tr r="R3" s="10"/>
      </tp>
      <tp t="s">
        <v>#N/A Requesting Data...3144671875</v>
        <stp/>
        <stp>BDH|706323504421359590</stp>
        <tr r="T3" s="8"/>
      </tp>
      <tp t="s">
        <v>#N/A Requesting Data...3590087146</v>
        <stp/>
        <stp>BDP|332801733094788947</stp>
        <tr r="AI10" s="20"/>
        <tr r="AI10" s="18"/>
        <tr r="D10" s="12"/>
        <tr r="B10" s="14"/>
      </tp>
      <tp t="s">
        <v>#N/A Requesting Data...2934999014</v>
        <stp/>
        <stp>BDH|929235834849982901</stp>
        <tr r="J3" s="3"/>
      </tp>
      <tp t="s">
        <v>#N/A Requesting Data...2535486467</v>
        <stp/>
        <stp>BDP|416056535068485843</stp>
        <tr r="C10" s="2"/>
      </tp>
      <tp t="s">
        <v>#N/A N/A</v>
        <stp/>
        <stp>BDH|394318915605183544</stp>
        <tr r="CO2" s="20"/>
      </tp>
      <tp t="s">
        <v>#N/A Requesting Data...3334810691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26356.910616666173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4755.3797422222488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4050.4239511110864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64231.811805556266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-16017.263813335148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9046.2058211110816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-79103.515538631604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-84858.24055266779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-18324.49622337542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72.41207639010463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'Closed_CDX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'Closed_CDX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'Closed_CDX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PL'!$CF$12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PL'!$CE$13:$CE$49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PL'!$CF$13:$CF$49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6-4A49-BDEF-F32CA26EE235}"/>
            </c:ext>
          </c:extLst>
        </c:ser>
        <c:ser>
          <c:idx val="1"/>
          <c:order val="1"/>
          <c:tx>
            <c:strRef>
              <c:f>'ETF PL'!$CG$12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PL'!$CE$13:$CE$49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PL'!$CG$13:$CG$49</c:f>
              <c:numCache>
                <c:formatCode>General</c:formatCode>
                <c:ptCount val="37"/>
                <c:pt idx="0">
                  <c:v>0</c:v>
                </c:pt>
                <c:pt idx="1">
                  <c:v>11190.663270506586</c:v>
                </c:pt>
                <c:pt idx="2">
                  <c:v>-5826.6831828357681</c:v>
                </c:pt>
                <c:pt idx="3">
                  <c:v>-20077.546817858656</c:v>
                </c:pt>
                <c:pt idx="4">
                  <c:v>-76336.113407684097</c:v>
                </c:pt>
                <c:pt idx="5">
                  <c:v>-86098.888298182675</c:v>
                </c:pt>
                <c:pt idx="6">
                  <c:v>-156381.32032406307</c:v>
                </c:pt>
                <c:pt idx="7">
                  <c:v>-199601.3045505959</c:v>
                </c:pt>
                <c:pt idx="8">
                  <c:v>-174405.72766115319</c:v>
                </c:pt>
                <c:pt idx="9">
                  <c:v>-243853.86571675178</c:v>
                </c:pt>
                <c:pt idx="10">
                  <c:v>-287286.51439976774</c:v>
                </c:pt>
                <c:pt idx="11">
                  <c:v>-275558.13812626631</c:v>
                </c:pt>
                <c:pt idx="12">
                  <c:v>-285493.87285919464</c:v>
                </c:pt>
                <c:pt idx="13">
                  <c:v>-270870.90516166133</c:v>
                </c:pt>
                <c:pt idx="14">
                  <c:v>-260048.28978628304</c:v>
                </c:pt>
                <c:pt idx="15">
                  <c:v>-247221.4408606705</c:v>
                </c:pt>
                <c:pt idx="16">
                  <c:v>-198149.00256121051</c:v>
                </c:pt>
                <c:pt idx="17">
                  <c:v>-217222.82522234885</c:v>
                </c:pt>
                <c:pt idx="18">
                  <c:v>-154806.23213014891</c:v>
                </c:pt>
                <c:pt idx="19">
                  <c:v>-136194.55323484715</c:v>
                </c:pt>
                <c:pt idx="20">
                  <c:v>-131080.94499092072</c:v>
                </c:pt>
                <c:pt idx="21">
                  <c:v>-171111.23349754311</c:v>
                </c:pt>
                <c:pt idx="22">
                  <c:v>-126876.36749010073</c:v>
                </c:pt>
                <c:pt idx="23">
                  <c:v>-166121.37796776998</c:v>
                </c:pt>
                <c:pt idx="24">
                  <c:v>-177141.84244501739</c:v>
                </c:pt>
                <c:pt idx="25">
                  <c:v>-257502.03418027793</c:v>
                </c:pt>
                <c:pt idx="26">
                  <c:v>-298750.68150316906</c:v>
                </c:pt>
                <c:pt idx="27">
                  <c:v>-364676.25525124313</c:v>
                </c:pt>
                <c:pt idx="28">
                  <c:v>-353632.54263214319</c:v>
                </c:pt>
                <c:pt idx="29">
                  <c:v>-472051.5036523072</c:v>
                </c:pt>
                <c:pt idx="30">
                  <c:v>-496334.02503584238</c:v>
                </c:pt>
                <c:pt idx="31">
                  <c:v>-553303.6203732267</c:v>
                </c:pt>
                <c:pt idx="32">
                  <c:v>-636547.07649390923</c:v>
                </c:pt>
                <c:pt idx="33">
                  <c:v>-509242.46766568348</c:v>
                </c:pt>
                <c:pt idx="34">
                  <c:v>-577784.27273081348</c:v>
                </c:pt>
                <c:pt idx="35">
                  <c:v>-439078.96724964562</c:v>
                </c:pt>
                <c:pt idx="36">
                  <c:v>-599733.68616809824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6-4A49-BDEF-F32CA26EE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301855"/>
        <c:axId val="370302335"/>
      </c:lineChart>
      <c:dateAx>
        <c:axId val="37030185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02335"/>
        <c:crosses val="autoZero"/>
        <c:auto val="1"/>
        <c:lblOffset val="100"/>
        <c:baseTimeUnit val="days"/>
      </c:dateAx>
      <c:valAx>
        <c:axId val="3703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0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(2)'!$EA$12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(2)'!$DZ$13:$DZ$49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(2)'!$EA$13:$EA$49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E-4902-9EC0-A87DBAC4A24D}"/>
            </c:ext>
          </c:extLst>
        </c:ser>
        <c:ser>
          <c:idx val="1"/>
          <c:order val="1"/>
          <c:tx>
            <c:strRef>
              <c:f>'ETF PL (2)'!$EB$12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(2)'!$DZ$13:$DZ$49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(2)'!$EB$13:$EB$49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42529.097337427127</c:v>
                </c:pt>
                <c:pt idx="2">
                  <c:v>11998.858535121006</c:v>
                </c:pt>
                <c:pt idx="3">
                  <c:v>-585.94413724478727</c:v>
                </c:pt>
                <c:pt idx="4">
                  <c:v>-64503.414122287257</c:v>
                </c:pt>
                <c:pt idx="5">
                  <c:v>-51498.330514984009</c:v>
                </c:pt>
                <c:pt idx="6">
                  <c:v>-106215.12538581621</c:v>
                </c:pt>
                <c:pt idx="7">
                  <c:v>-133055.25305576247</c:v>
                </c:pt>
                <c:pt idx="8">
                  <c:v>-99148.61072627618</c:v>
                </c:pt>
                <c:pt idx="9">
                  <c:v>-146320.57386869763</c:v>
                </c:pt>
                <c:pt idx="10">
                  <c:v>-152943.92957794177</c:v>
                </c:pt>
                <c:pt idx="11">
                  <c:v>-149103.76205385642</c:v>
                </c:pt>
                <c:pt idx="12">
                  <c:v>-186258.12042617198</c:v>
                </c:pt>
                <c:pt idx="13">
                  <c:v>-163514.12509956706</c:v>
                </c:pt>
                <c:pt idx="14">
                  <c:v>-141085.40864202654</c:v>
                </c:pt>
                <c:pt idx="15">
                  <c:v>-145761.15315943607</c:v>
                </c:pt>
                <c:pt idx="16">
                  <c:v>-129664.10879677573</c:v>
                </c:pt>
                <c:pt idx="17">
                  <c:v>-114650.89763789406</c:v>
                </c:pt>
                <c:pt idx="18">
                  <c:v>-59424.360898411345</c:v>
                </c:pt>
                <c:pt idx="19">
                  <c:v>-66536.713504001571</c:v>
                </c:pt>
                <c:pt idx="20">
                  <c:v>-27821.92766047216</c:v>
                </c:pt>
                <c:pt idx="21">
                  <c:v>-68388.525482601661</c:v>
                </c:pt>
                <c:pt idx="22">
                  <c:v>-66846.514013137436</c:v>
                </c:pt>
                <c:pt idx="23">
                  <c:v>-29275.604026348017</c:v>
                </c:pt>
                <c:pt idx="24">
                  <c:v>-37204.332694037716</c:v>
                </c:pt>
                <c:pt idx="25">
                  <c:v>-136066.66951339901</c:v>
                </c:pt>
                <c:pt idx="26">
                  <c:v>-164460.2414731083</c:v>
                </c:pt>
                <c:pt idx="27">
                  <c:v>-198389.22796912017</c:v>
                </c:pt>
                <c:pt idx="28">
                  <c:v>-174797.86508556202</c:v>
                </c:pt>
                <c:pt idx="29">
                  <c:v>-207057.51398184471</c:v>
                </c:pt>
                <c:pt idx="30">
                  <c:v>-207441.48607457028</c:v>
                </c:pt>
                <c:pt idx="31">
                  <c:v>-241779.90739425857</c:v>
                </c:pt>
                <c:pt idx="32">
                  <c:v>-329593.37974816479</c:v>
                </c:pt>
                <c:pt idx="33">
                  <c:v>-220547.705479892</c:v>
                </c:pt>
                <c:pt idx="34">
                  <c:v>-289999.58373932121</c:v>
                </c:pt>
                <c:pt idx="35">
                  <c:v>-211818.06244132988</c:v>
                </c:pt>
                <c:pt idx="36">
                  <c:v>-326432.08993008884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E-4902-9EC0-A87DBAC4A24D}"/>
            </c:ext>
          </c:extLst>
        </c:ser>
        <c:ser>
          <c:idx val="2"/>
          <c:order val="2"/>
          <c:tx>
            <c:strRef>
              <c:f>'ETF PL (2)'!$EC$12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(2)'!$DZ$13:$DZ$49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(2)'!$EC$13:$EC$49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5122.0352403014404</c:v>
                </c:pt>
                <c:pt idx="2">
                  <c:v>4926.1103950473016</c:v>
                </c:pt>
                <c:pt idx="3">
                  <c:v>4926.110395047308</c:v>
                </c:pt>
                <c:pt idx="4">
                  <c:v>22055.539723294325</c:v>
                </c:pt>
                <c:pt idx="5">
                  <c:v>-50184.749649549063</c:v>
                </c:pt>
                <c:pt idx="6">
                  <c:v>-130206.05430548723</c:v>
                </c:pt>
                <c:pt idx="7">
                  <c:v>-143976.7720007374</c:v>
                </c:pt>
                <c:pt idx="8">
                  <c:v>-192062.32687968027</c:v>
                </c:pt>
                <c:pt idx="9">
                  <c:v>-263267.01349901856</c:v>
                </c:pt>
                <c:pt idx="10">
                  <c:v>-277681.48425726424</c:v>
                </c:pt>
                <c:pt idx="11">
                  <c:v>-240567.72071275121</c:v>
                </c:pt>
                <c:pt idx="12">
                  <c:v>-259208.57027583895</c:v>
                </c:pt>
                <c:pt idx="13">
                  <c:v>-251791.41541964657</c:v>
                </c:pt>
                <c:pt idx="14">
                  <c:v>-183749.51558803281</c:v>
                </c:pt>
                <c:pt idx="15">
                  <c:v>-163121.42830877818</c:v>
                </c:pt>
                <c:pt idx="16">
                  <c:v>-156571.94062443951</c:v>
                </c:pt>
                <c:pt idx="17">
                  <c:v>-150974.08790279782</c:v>
                </c:pt>
                <c:pt idx="18">
                  <c:v>-72212.3001092349</c:v>
                </c:pt>
                <c:pt idx="19">
                  <c:v>-116211.42250138227</c:v>
                </c:pt>
                <c:pt idx="20">
                  <c:v>-66334.554751509335</c:v>
                </c:pt>
                <c:pt idx="21">
                  <c:v>-50828.502712543617</c:v>
                </c:pt>
                <c:pt idx="22">
                  <c:v>-28045.242135441298</c:v>
                </c:pt>
                <c:pt idx="23">
                  <c:v>8004.9293919563825</c:v>
                </c:pt>
                <c:pt idx="24">
                  <c:v>13294.900213907305</c:v>
                </c:pt>
                <c:pt idx="25">
                  <c:v>-14526.42781266462</c:v>
                </c:pt>
                <c:pt idx="26">
                  <c:v>-67062.275605323972</c:v>
                </c:pt>
                <c:pt idx="27">
                  <c:v>-98186.336737673468</c:v>
                </c:pt>
                <c:pt idx="28">
                  <c:v>-66502.490333155569</c:v>
                </c:pt>
                <c:pt idx="29">
                  <c:v>-44558.907664303057</c:v>
                </c:pt>
                <c:pt idx="30">
                  <c:v>-51220.352403066499</c:v>
                </c:pt>
                <c:pt idx="31">
                  <c:v>-136251.73524487411</c:v>
                </c:pt>
                <c:pt idx="32">
                  <c:v>-186884.31311215201</c:v>
                </c:pt>
                <c:pt idx="33">
                  <c:v>-186884.31311215201</c:v>
                </c:pt>
                <c:pt idx="34">
                  <c:v>-217532.55676317602</c:v>
                </c:pt>
                <c:pt idx="35">
                  <c:v>-132053.34570362631</c:v>
                </c:pt>
                <c:pt idx="36">
                  <c:v>-192034.33761607533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E-4902-9EC0-A87DBAC4A24D}"/>
            </c:ext>
          </c:extLst>
        </c:ser>
        <c:ser>
          <c:idx val="3"/>
          <c:order val="3"/>
          <c:tx>
            <c:strRef>
              <c:f>'ETF PL (2)'!$ED$12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(2)'!$DZ$13:$DZ$49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(2)'!$ED$13:$ED$49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323491.57559862494</c:v>
                </c:pt>
                <c:pt idx="2">
                  <c:v>331902.80356107501</c:v>
                </c:pt>
                <c:pt idx="3">
                  <c:v>332526.55637770257</c:v>
                </c:pt>
                <c:pt idx="4">
                  <c:v>352942.81877508905</c:v>
                </c:pt>
                <c:pt idx="5">
                  <c:v>329608.09260231571</c:v>
                </c:pt>
                <c:pt idx="6">
                  <c:v>269077.23572671018</c:v>
                </c:pt>
                <c:pt idx="7">
                  <c:v>265766.22143461392</c:v>
                </c:pt>
                <c:pt idx="8">
                  <c:v>230714.53317962584</c:v>
                </c:pt>
                <c:pt idx="9">
                  <c:v>183122.00283844527</c:v>
                </c:pt>
                <c:pt idx="10">
                  <c:v>167662.61041666279</c:v>
                </c:pt>
                <c:pt idx="11">
                  <c:v>157957.99991382283</c:v>
                </c:pt>
                <c:pt idx="12">
                  <c:v>152568.50204791565</c:v>
                </c:pt>
                <c:pt idx="13">
                  <c:v>163015.9722055305</c:v>
                </c:pt>
                <c:pt idx="14">
                  <c:v>145816.20035950054</c:v>
                </c:pt>
                <c:pt idx="15">
                  <c:v>159879.37672074776</c:v>
                </c:pt>
                <c:pt idx="16">
                  <c:v>184495.45356581654</c:v>
                </c:pt>
                <c:pt idx="17">
                  <c:v>167010.55241393344</c:v>
                </c:pt>
                <c:pt idx="18">
                  <c:v>220222.74419851505</c:v>
                </c:pt>
                <c:pt idx="19">
                  <c:v>266726.77999777207</c:v>
                </c:pt>
                <c:pt idx="20">
                  <c:v>271848.89339926525</c:v>
                </c:pt>
                <c:pt idx="21">
                  <c:v>306523.95821473864</c:v>
                </c:pt>
                <c:pt idx="22">
                  <c:v>330201.28966758802</c:v>
                </c:pt>
                <c:pt idx="23">
                  <c:v>321875.41006445099</c:v>
                </c:pt>
                <c:pt idx="24">
                  <c:v>398114.69306339638</c:v>
                </c:pt>
                <c:pt idx="25">
                  <c:v>363846.11495717778</c:v>
                </c:pt>
                <c:pt idx="26">
                  <c:v>384298.2132782517</c:v>
                </c:pt>
                <c:pt idx="27">
                  <c:v>372140.40008653328</c:v>
                </c:pt>
                <c:pt idx="28">
                  <c:v>408114.73353614379</c:v>
                </c:pt>
                <c:pt idx="29">
                  <c:v>378384.85306898772</c:v>
                </c:pt>
                <c:pt idx="30">
                  <c:v>315375.86416628666</c:v>
                </c:pt>
                <c:pt idx="31">
                  <c:v>247091.98310531434</c:v>
                </c:pt>
                <c:pt idx="32">
                  <c:v>237022.78103105782</c:v>
                </c:pt>
                <c:pt idx="33">
                  <c:v>257213.72722227103</c:v>
                </c:pt>
                <c:pt idx="34">
                  <c:v>207203.83011589793</c:v>
                </c:pt>
                <c:pt idx="35">
                  <c:v>249790.84364787</c:v>
                </c:pt>
                <c:pt idx="36">
                  <c:v>182919.36540523206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E-4902-9EC0-A87DBAC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863598</xdr:colOff>
      <xdr:row>20</xdr:row>
      <xdr:rowOff>42333</xdr:rowOff>
    </xdr:from>
    <xdr:to>
      <xdr:col>92</xdr:col>
      <xdr:colOff>414866</xdr:colOff>
      <xdr:row>46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861A6-0F68-A659-3225-2CA3A394F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522515</xdr:colOff>
      <xdr:row>14</xdr:row>
      <xdr:rowOff>21771</xdr:rowOff>
    </xdr:from>
    <xdr:to>
      <xdr:col>148</xdr:col>
      <xdr:colOff>130629</xdr:colOff>
      <xdr:row>49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218E5-20E4-70A9-AAA4-562950385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45751.625</v>
      </c>
      <c r="L3" s="3">
        <v>134.941</v>
      </c>
      <c r="M3" s="126" cm="1">
        <f t="array" ref="M3:N135">_xll.BDH(C4, "LAST_PRICE", "01/01/2025 15:00:00", "01/01/2035 16:00:00", "BarSize=60", "BarType=T", "RecurDaily=True", "TZ=London")</f>
        <v>45751.625</v>
      </c>
      <c r="N3" s="3">
        <v>95.03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45754.625</v>
      </c>
      <c r="L4" s="3">
        <v>140.40700000000001</v>
      </c>
      <c r="M4" s="126">
        <v>45754.625</v>
      </c>
      <c r="N4" s="3">
        <v>92.346999999999994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45755.625</v>
      </c>
      <c r="L5" s="3">
        <v>136.172</v>
      </c>
      <c r="M5" s="126">
        <v>45755.625</v>
      </c>
      <c r="N5" s="3">
        <v>93.262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45756.625</v>
      </c>
      <c r="L6" s="3">
        <v>145.39500000000001</v>
      </c>
      <c r="M6" s="126">
        <v>45756.625</v>
      </c>
      <c r="N6" s="3">
        <v>90.637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45757.625</v>
      </c>
      <c r="L7" s="3">
        <v>130.04599999999999</v>
      </c>
      <c r="M7" s="126">
        <v>45757.625</v>
      </c>
      <c r="N7" s="3">
        <v>91.918000000000006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45758.625</v>
      </c>
      <c r="L8" s="3">
        <v>138.03700000000001</v>
      </c>
      <c r="M8" s="126">
        <v>45758.625</v>
      </c>
      <c r="N8" s="3">
        <v>90.971000000000004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45761.625</v>
      </c>
      <c r="L9" s="3">
        <v>133.67500000000001</v>
      </c>
      <c r="M9" s="126">
        <v>45761.625</v>
      </c>
      <c r="N9" s="3">
        <v>91.935000000000002</v>
      </c>
    </row>
    <row r="10" spans="1:14" ht="15" thickBot="1" x14ac:dyDescent="0.35">
      <c r="A10" s="16" t="s">
        <v>28</v>
      </c>
      <c r="B10" s="20" cm="1">
        <f t="array" ref="B10">_xll.BDP(B4,"PX_LAST")</f>
        <v>106.09910000000001</v>
      </c>
      <c r="C10" s="13" cm="1">
        <f t="array" ref="C10">_xll.BDP(C4,"PX_LAST")</f>
        <v>100.754</v>
      </c>
      <c r="D10" s="31"/>
      <c r="E10" s="1"/>
      <c r="F10" s="1"/>
      <c r="G10" s="1"/>
      <c r="H10" s="1"/>
      <c r="I10" s="1"/>
      <c r="J10" s="1"/>
      <c r="K10" s="126">
        <v>45762.625</v>
      </c>
      <c r="L10" s="3">
        <v>128.58500000000001</v>
      </c>
      <c r="M10" s="126">
        <v>45762.625</v>
      </c>
      <c r="N10" s="3">
        <v>92.472999999999999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45763.625</v>
      </c>
      <c r="L11" s="3">
        <v>128.15299999999999</v>
      </c>
      <c r="M11" s="126">
        <v>45763.625</v>
      </c>
      <c r="N11" s="3">
        <v>92.707999999999998</v>
      </c>
    </row>
    <row r="12" spans="1:14" ht="15" thickBot="1" x14ac:dyDescent="0.35">
      <c r="A12" s="39" t="s">
        <v>22</v>
      </c>
      <c r="B12" s="150" t="s">
        <v>0</v>
      </c>
      <c r="C12" s="151"/>
      <c r="D12" s="151"/>
      <c r="E12" s="152"/>
      <c r="F12" s="153" t="s">
        <v>1</v>
      </c>
      <c r="G12" s="154"/>
      <c r="H12" s="155"/>
      <c r="I12" s="39" t="s">
        <v>16</v>
      </c>
      <c r="J12" s="1"/>
      <c r="K12" s="126">
        <v>45764.625</v>
      </c>
      <c r="L12" s="3">
        <v>126.146</v>
      </c>
      <c r="M12" s="126">
        <v>45764.625</v>
      </c>
      <c r="N12" s="3">
        <v>93.492000000000004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45765.625</v>
      </c>
      <c r="L13" s="3">
        <v>127.19199999999999</v>
      </c>
      <c r="M13" s="126">
        <v>45768.625</v>
      </c>
      <c r="N13" s="3">
        <v>93.224999999999994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45768.625</v>
      </c>
      <c r="L14" s="3">
        <v>127.057</v>
      </c>
      <c r="M14" s="126">
        <v>45769.625</v>
      </c>
      <c r="N14" s="3">
        <v>93.620999999999995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45769.625</v>
      </c>
      <c r="L15" s="3">
        <v>128.417</v>
      </c>
      <c r="M15" s="126">
        <v>45770.625</v>
      </c>
      <c r="N15" s="3">
        <v>94.974999999999994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45770.625</v>
      </c>
      <c r="L16" s="3">
        <v>120.089</v>
      </c>
      <c r="M16" s="126">
        <v>45771.625</v>
      </c>
      <c r="N16" s="3">
        <v>94.802000000000007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45771.625</v>
      </c>
      <c r="L17" s="3">
        <v>119.34</v>
      </c>
      <c r="M17" s="126">
        <v>45772.625</v>
      </c>
      <c r="N17" s="3">
        <v>95.19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45772.625</v>
      </c>
      <c r="L18" s="3">
        <v>117.146</v>
      </c>
      <c r="M18" s="126">
        <v>45775.625</v>
      </c>
      <c r="N18" s="3">
        <v>95.531999999999996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45775.625</v>
      </c>
      <c r="L19" s="3">
        <v>115.843</v>
      </c>
      <c r="M19" s="126">
        <v>45776.625</v>
      </c>
      <c r="N19" s="3">
        <v>95.388000000000005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45776.625</v>
      </c>
      <c r="L20" s="3">
        <v>114.739</v>
      </c>
      <c r="M20" s="126">
        <v>45777.625</v>
      </c>
      <c r="N20" s="3">
        <v>94.76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45777.625</v>
      </c>
      <c r="L21" s="3">
        <v>118.17</v>
      </c>
      <c r="M21" s="126">
        <v>45778.625</v>
      </c>
      <c r="N21" s="3">
        <v>94.893000000000001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45778.625</v>
      </c>
      <c r="L22" s="3">
        <v>116.595</v>
      </c>
      <c r="M22" s="126">
        <v>45779.625</v>
      </c>
      <c r="N22" s="3">
        <v>94.658000000000001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45779.625</v>
      </c>
      <c r="L23" s="3">
        <v>114.43300000000001</v>
      </c>
      <c r="M23" s="126">
        <v>45782.625</v>
      </c>
      <c r="N23" s="3">
        <v>95.11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45782.625</v>
      </c>
      <c r="L24" s="3">
        <v>114.46</v>
      </c>
      <c r="M24" s="126">
        <v>45783.625</v>
      </c>
      <c r="N24" s="3">
        <v>94.977999999999994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45783.625</v>
      </c>
      <c r="L25" s="3">
        <v>114.01900000000001</v>
      </c>
      <c r="M25" s="126">
        <v>45784.625</v>
      </c>
      <c r="N25" s="3">
        <v>95.123000000000005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45784.625</v>
      </c>
      <c r="L26" s="3">
        <v>113.444</v>
      </c>
      <c r="M26" s="126">
        <v>45785.625</v>
      </c>
      <c r="N26" s="3">
        <v>95.341999999999999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45785.625</v>
      </c>
      <c r="L27" s="3">
        <v>111.55800000000001</v>
      </c>
      <c r="M27" s="126">
        <v>45786.625</v>
      </c>
      <c r="N27" s="3">
        <v>95.43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7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45786.625</v>
      </c>
      <c r="L28" s="3">
        <v>109.861</v>
      </c>
      <c r="M28" s="126">
        <v>45789.625</v>
      </c>
      <c r="N28" s="3">
        <v>96.028999999999996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45789.625</v>
      </c>
      <c r="L29" s="3">
        <v>105.154</v>
      </c>
      <c r="M29" s="126">
        <v>45790.625</v>
      </c>
      <c r="N29" s="3">
        <v>96.102000000000004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45790.625</v>
      </c>
      <c r="L30" s="3">
        <v>99.885999999999996</v>
      </c>
      <c r="M30" s="126">
        <v>45791.625</v>
      </c>
      <c r="N30" s="3">
        <v>95.909000000000006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45791.625</v>
      </c>
      <c r="L31" s="3">
        <v>99.960999999999999</v>
      </c>
      <c r="M31" s="126">
        <v>45792.625</v>
      </c>
      <c r="N31" s="3">
        <v>95.572000000000003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45792.625</v>
      </c>
      <c r="L32" s="3">
        <v>102.67700000000001</v>
      </c>
      <c r="M32" s="126">
        <v>45793.625</v>
      </c>
      <c r="N32" s="3">
        <v>95.935000000000002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45793.625</v>
      </c>
      <c r="L33" s="3">
        <v>101.176</v>
      </c>
      <c r="M33" s="126">
        <v>45796.625</v>
      </c>
      <c r="N33" s="3">
        <v>95.763000000000005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45796.625</v>
      </c>
      <c r="L34" s="3">
        <v>101.77</v>
      </c>
      <c r="M34" s="126">
        <v>45797.625</v>
      </c>
      <c r="N34" s="3">
        <v>95.956000000000003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45797.625</v>
      </c>
      <c r="L35" s="3">
        <v>100.45099999999999</v>
      </c>
      <c r="M35" s="126">
        <v>45798.625</v>
      </c>
      <c r="N35" s="3">
        <v>95.772999999999996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45798.625</v>
      </c>
      <c r="L36" s="3">
        <v>101.446</v>
      </c>
      <c r="M36" s="126">
        <v>45799.625</v>
      </c>
      <c r="N36" s="3">
        <v>95.494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45799.625</v>
      </c>
      <c r="L37" s="3">
        <v>104.67400000000001</v>
      </c>
      <c r="M37" s="126">
        <v>45800.625</v>
      </c>
      <c r="N37" s="3">
        <v>95.557000000000002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45800.625</v>
      </c>
      <c r="L38" s="3">
        <v>104.48</v>
      </c>
      <c r="M38" s="126">
        <v>45804.625</v>
      </c>
      <c r="N38" s="3">
        <v>95.932000000000002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45803.625</v>
      </c>
      <c r="L39" s="3">
        <v>104.973</v>
      </c>
      <c r="M39" s="126">
        <v>45805.625</v>
      </c>
      <c r="N39" s="3">
        <v>96.037000000000006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45804.625</v>
      </c>
      <c r="L40" s="3">
        <v>100.896</v>
      </c>
      <c r="M40" s="126">
        <v>45806.625</v>
      </c>
      <c r="N40" s="3">
        <v>96.45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45805.625</v>
      </c>
      <c r="L41" s="3">
        <v>101.648</v>
      </c>
      <c r="M41" s="126">
        <v>45807.625</v>
      </c>
      <c r="N41" s="3">
        <v>96.408000000000001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45806.625</v>
      </c>
      <c r="L42" s="3">
        <v>99.975999999999999</v>
      </c>
      <c r="M42" s="126">
        <v>45810.625</v>
      </c>
      <c r="N42" s="3">
        <v>96.438999999999993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45807.625</v>
      </c>
      <c r="L43" s="3">
        <v>100.161</v>
      </c>
      <c r="M43" s="126">
        <v>45811.625</v>
      </c>
      <c r="N43" s="3">
        <v>96.614999999999995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45810.625</v>
      </c>
      <c r="L44" s="3">
        <v>100.687</v>
      </c>
      <c r="M44" s="126">
        <v>45812.625</v>
      </c>
      <c r="N44" s="3">
        <v>96.897000000000006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45811.625</v>
      </c>
      <c r="L45" s="3">
        <v>100.36</v>
      </c>
      <c r="M45" s="126">
        <v>45813.625</v>
      </c>
      <c r="N45" s="3">
        <v>96.96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45812.625</v>
      </c>
      <c r="L46" s="3">
        <v>99.268000000000001</v>
      </c>
      <c r="M46" s="126">
        <v>45814.625</v>
      </c>
      <c r="N46" s="3">
        <v>97.397999999999996</v>
      </c>
    </row>
    <row r="47" spans="1:14" x14ac:dyDescent="0.3">
      <c r="A47" s="36">
        <v>45947</v>
      </c>
      <c r="B47" s="4">
        <f>$B$10</f>
        <v>106.09910000000001</v>
      </c>
      <c r="C47" s="1">
        <f t="shared" si="7"/>
        <v>94.55810000000001</v>
      </c>
      <c r="D47" s="31">
        <f t="shared" ref="D47" si="46">-1*(C47-$C$14)*10^-4*$B$8*$B$5</f>
        <v>133152.18499999991</v>
      </c>
      <c r="E47" s="32">
        <f t="shared" ref="E47" si="47">$B$6*(A47-$A$14)/360*$B$5</f>
        <v>30555.555555555555</v>
      </c>
      <c r="F47" s="4">
        <f>$C$10</f>
        <v>100.754</v>
      </c>
      <c r="G47" s="1">
        <f t="shared" ref="G47" si="48">(F47-$F$14)/100*$C$5</f>
        <v>140925.00000000038</v>
      </c>
      <c r="H47" s="32">
        <f t="shared" ref="H47" si="49">$C$6*(A47-$A$14)/360*$C$5-$C$7*(A47-$A$14)/360*$C$5*$F$14/100</f>
        <v>24256.145833333336</v>
      </c>
      <c r="I47" s="82">
        <f t="shared" ref="I47" si="50">(D47+E47)*$B$9-G47-H47</f>
        <v>26356.910616666173</v>
      </c>
      <c r="J47" s="1"/>
      <c r="K47" s="126">
        <v>45813.625</v>
      </c>
      <c r="L47" s="3">
        <v>99.311999999999998</v>
      </c>
      <c r="M47" s="126">
        <v>45817.625</v>
      </c>
      <c r="N47" s="3">
        <v>97.316999999999993</v>
      </c>
    </row>
    <row r="48" spans="1:14" x14ac:dyDescent="0.3">
      <c r="A48" s="36">
        <v>45950</v>
      </c>
      <c r="B48" s="4"/>
      <c r="C48" s="1"/>
      <c r="D48" s="31"/>
      <c r="E48" s="32"/>
      <c r="F48" s="4"/>
      <c r="G48" s="1"/>
      <c r="H48" s="32"/>
      <c r="I48" s="82"/>
      <c r="J48" s="1"/>
      <c r="K48" s="126">
        <v>45814.625</v>
      </c>
      <c r="L48" s="3">
        <v>99.111999999999995</v>
      </c>
      <c r="M48" s="126">
        <v>45818.625</v>
      </c>
      <c r="N48" s="3">
        <v>97.459000000000003</v>
      </c>
    </row>
    <row r="49" spans="1:14" x14ac:dyDescent="0.3">
      <c r="A49" s="36">
        <v>45951</v>
      </c>
      <c r="B49" s="4"/>
      <c r="C49" s="1"/>
      <c r="D49" s="31"/>
      <c r="E49" s="32"/>
      <c r="F49" s="4"/>
      <c r="G49" s="1"/>
      <c r="H49" s="32"/>
      <c r="I49" s="82"/>
      <c r="J49" s="1"/>
      <c r="K49" s="126">
        <v>45817.625</v>
      </c>
      <c r="L49" s="3">
        <v>97.832999999999998</v>
      </c>
      <c r="M49" s="126">
        <v>45819.625</v>
      </c>
      <c r="N49" s="3">
        <v>97.754000000000005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45818.625</v>
      </c>
      <c r="L50" s="3">
        <v>97.355999999999995</v>
      </c>
      <c r="M50" s="126">
        <v>45820.625</v>
      </c>
      <c r="N50" s="3">
        <v>97.39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45819.625</v>
      </c>
      <c r="L51" s="3">
        <v>96.275000000000006</v>
      </c>
      <c r="M51" s="126">
        <v>45821.625</v>
      </c>
      <c r="N51" s="3">
        <v>97.503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45820.625</v>
      </c>
      <c r="L52" s="3">
        <v>97.052999999999997</v>
      </c>
      <c r="M52" s="126">
        <v>45824.625</v>
      </c>
      <c r="N52" s="3">
        <v>97.588999999999999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45821.625</v>
      </c>
      <c r="L53" s="3">
        <v>100.646</v>
      </c>
      <c r="M53" s="126">
        <v>45825.625</v>
      </c>
      <c r="N53" s="3">
        <v>97.742000000000004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45824.625</v>
      </c>
      <c r="L54" s="3">
        <v>98.992000000000004</v>
      </c>
      <c r="M54" s="126">
        <v>45826.625</v>
      </c>
      <c r="N54" s="3">
        <v>97.769000000000005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45825.625</v>
      </c>
      <c r="L55" s="3">
        <v>99.960999999999999</v>
      </c>
      <c r="M55" s="126">
        <v>45828.625</v>
      </c>
      <c r="N55" s="3">
        <v>97.44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45826.625</v>
      </c>
      <c r="L56" s="3">
        <v>101.992</v>
      </c>
      <c r="M56" s="126">
        <v>45831.625</v>
      </c>
      <c r="N56" s="3">
        <v>97.382000000000005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45827.625</v>
      </c>
      <c r="L57" s="3">
        <v>105.15300000000001</v>
      </c>
      <c r="M57" s="126">
        <v>45832.625</v>
      </c>
      <c r="N57" s="3">
        <v>97.813000000000002</v>
      </c>
    </row>
    <row r="58" spans="1:14" x14ac:dyDescent="0.3">
      <c r="B58" s="33"/>
      <c r="E58" s="34"/>
      <c r="F58" s="33"/>
      <c r="H58" s="34"/>
      <c r="I58" s="83"/>
      <c r="K58" s="126">
        <v>45828.625</v>
      </c>
      <c r="L58" s="3">
        <v>104.91800000000001</v>
      </c>
      <c r="M58" s="126">
        <v>45833.625</v>
      </c>
      <c r="N58" s="3">
        <v>97.658000000000001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45831.625</v>
      </c>
      <c r="L59" s="3">
        <v>105.04900000000001</v>
      </c>
      <c r="M59" s="126">
        <v>45834.625</v>
      </c>
      <c r="N59" s="3">
        <v>97.56</v>
      </c>
    </row>
    <row r="60" spans="1:14" x14ac:dyDescent="0.3">
      <c r="K60" s="126">
        <v>45832.625</v>
      </c>
      <c r="L60" s="3">
        <v>98.676000000000002</v>
      </c>
      <c r="M60" s="126">
        <v>45835.625</v>
      </c>
      <c r="N60" s="3">
        <v>97.772000000000006</v>
      </c>
    </row>
    <row r="61" spans="1:14" x14ac:dyDescent="0.3">
      <c r="K61" s="126">
        <v>45833.625</v>
      </c>
      <c r="L61" s="3">
        <v>99.372</v>
      </c>
      <c r="M61" s="126">
        <v>45838.625</v>
      </c>
      <c r="N61" s="3">
        <v>97.974999999999994</v>
      </c>
    </row>
    <row r="62" spans="1:14" x14ac:dyDescent="0.3">
      <c r="K62" s="126">
        <v>45834.625</v>
      </c>
      <c r="L62" s="3">
        <v>99.778000000000006</v>
      </c>
      <c r="M62" s="126">
        <v>45839.625</v>
      </c>
      <c r="N62" s="3">
        <v>98.146000000000001</v>
      </c>
    </row>
    <row r="63" spans="1:14" x14ac:dyDescent="0.3">
      <c r="K63" s="126">
        <v>45835.625</v>
      </c>
      <c r="L63" s="3">
        <v>98.491</v>
      </c>
      <c r="M63" s="126">
        <v>45840.625</v>
      </c>
      <c r="N63" s="3">
        <v>98.274000000000001</v>
      </c>
    </row>
    <row r="64" spans="1:14" x14ac:dyDescent="0.3">
      <c r="K64" s="126">
        <v>45838.625</v>
      </c>
      <c r="L64" s="3">
        <v>97.775999999999996</v>
      </c>
      <c r="M64" s="126">
        <v>45841.625</v>
      </c>
      <c r="N64" s="3">
        <v>98.831000000000003</v>
      </c>
    </row>
    <row r="65" spans="11:14" x14ac:dyDescent="0.3">
      <c r="K65" s="126">
        <v>45839.625</v>
      </c>
      <c r="L65" s="3">
        <v>97.828000000000003</v>
      </c>
      <c r="M65" s="126">
        <v>45845.625</v>
      </c>
      <c r="N65" s="3">
        <v>98.700999999999993</v>
      </c>
    </row>
    <row r="66" spans="11:14" x14ac:dyDescent="0.3">
      <c r="K66" s="126">
        <v>45840.625</v>
      </c>
      <c r="L66" s="3">
        <v>96.846999999999994</v>
      </c>
      <c r="M66" s="126">
        <v>45846.625</v>
      </c>
      <c r="N66" s="3">
        <v>98.694999999999993</v>
      </c>
    </row>
    <row r="67" spans="11:14" x14ac:dyDescent="0.3">
      <c r="K67" s="126">
        <v>45841.625</v>
      </c>
      <c r="L67" s="3">
        <v>96.338999999999999</v>
      </c>
      <c r="M67" s="126">
        <v>45847.625</v>
      </c>
      <c r="N67" s="3">
        <v>99.075000000000003</v>
      </c>
    </row>
    <row r="68" spans="11:14" x14ac:dyDescent="0.3">
      <c r="K68" s="126">
        <v>45842.625</v>
      </c>
      <c r="L68" s="3">
        <v>97.531999999999996</v>
      </c>
      <c r="M68" s="126">
        <v>45848.625</v>
      </c>
      <c r="N68" s="3">
        <v>98.983000000000004</v>
      </c>
    </row>
    <row r="69" spans="11:14" x14ac:dyDescent="0.3">
      <c r="K69" s="126">
        <v>45845.625</v>
      </c>
      <c r="L69" s="3">
        <v>97.003</v>
      </c>
      <c r="M69" s="126">
        <v>45849.625</v>
      </c>
      <c r="N69" s="3">
        <v>98.903999999999996</v>
      </c>
    </row>
    <row r="70" spans="11:14" x14ac:dyDescent="0.3">
      <c r="K70" s="126">
        <v>45846.625</v>
      </c>
      <c r="L70" s="3">
        <v>96.25</v>
      </c>
      <c r="M70" s="126">
        <v>45852.625</v>
      </c>
      <c r="N70" s="3">
        <v>98.831999999999994</v>
      </c>
    </row>
    <row r="71" spans="11:14" x14ac:dyDescent="0.3">
      <c r="K71" s="126">
        <v>45847.625</v>
      </c>
      <c r="L71" s="3">
        <v>96.17</v>
      </c>
      <c r="M71" s="126">
        <v>45853.625</v>
      </c>
      <c r="N71" s="3">
        <v>98.623999999999995</v>
      </c>
    </row>
    <row r="72" spans="11:14" x14ac:dyDescent="0.3">
      <c r="K72" s="126">
        <v>45848.625</v>
      </c>
      <c r="L72" s="3">
        <v>94.885999999999996</v>
      </c>
      <c r="M72" s="126">
        <v>45854.625</v>
      </c>
      <c r="N72" s="3">
        <v>98.533000000000001</v>
      </c>
    </row>
    <row r="73" spans="11:14" x14ac:dyDescent="0.3">
      <c r="K73" s="126">
        <v>45849.625</v>
      </c>
      <c r="L73" s="3">
        <v>96.510999999999996</v>
      </c>
      <c r="M73" s="126">
        <v>45855.625</v>
      </c>
      <c r="N73" s="3">
        <v>98.546000000000006</v>
      </c>
    </row>
    <row r="74" spans="11:14" x14ac:dyDescent="0.3">
      <c r="K74" s="126">
        <v>45852.625</v>
      </c>
      <c r="L74" s="3">
        <v>97.629000000000005</v>
      </c>
      <c r="M74" s="126">
        <v>45856.625</v>
      </c>
      <c r="N74" s="3">
        <v>98.555999999999997</v>
      </c>
    </row>
    <row r="75" spans="11:14" x14ac:dyDescent="0.3">
      <c r="K75" s="126">
        <v>45853.625</v>
      </c>
      <c r="L75" s="3">
        <v>97.247</v>
      </c>
      <c r="M75" s="126">
        <v>45859.625</v>
      </c>
      <c r="N75" s="3">
        <v>98.796999999999997</v>
      </c>
    </row>
    <row r="76" spans="11:14" x14ac:dyDescent="0.3">
      <c r="K76" s="126">
        <v>45854.625</v>
      </c>
      <c r="L76" s="3">
        <v>98.581000000000003</v>
      </c>
      <c r="M76" s="126">
        <v>45860.625</v>
      </c>
      <c r="N76" s="3">
        <v>98.896000000000001</v>
      </c>
    </row>
    <row r="77" spans="11:14" x14ac:dyDescent="0.3">
      <c r="K77" s="126">
        <v>45855.625</v>
      </c>
      <c r="L77" s="3">
        <v>97.709000000000003</v>
      </c>
      <c r="M77" s="126">
        <v>45861.625</v>
      </c>
      <c r="N77" s="3">
        <v>98.986999999999995</v>
      </c>
    </row>
    <row r="78" spans="11:14" x14ac:dyDescent="0.3">
      <c r="K78" s="126">
        <v>45856.625</v>
      </c>
      <c r="L78" s="3">
        <v>97.168999999999997</v>
      </c>
      <c r="M78" s="126">
        <v>45862.625</v>
      </c>
      <c r="N78" s="3">
        <v>99.215000000000003</v>
      </c>
    </row>
    <row r="79" spans="11:14" x14ac:dyDescent="0.3">
      <c r="K79" s="126">
        <v>45859.625</v>
      </c>
      <c r="L79" s="3">
        <v>97.474000000000004</v>
      </c>
      <c r="M79" s="126">
        <v>45863.625</v>
      </c>
      <c r="N79" s="3">
        <v>99.356999999999999</v>
      </c>
    </row>
    <row r="80" spans="11:14" x14ac:dyDescent="0.3">
      <c r="K80" s="126">
        <v>45860.625</v>
      </c>
      <c r="L80" s="3">
        <v>98.94</v>
      </c>
      <c r="M80" s="126">
        <v>45866.625</v>
      </c>
      <c r="N80" s="3">
        <v>99.575000000000003</v>
      </c>
    </row>
    <row r="81" spans="11:14" x14ac:dyDescent="0.3">
      <c r="K81" s="126">
        <v>45861.625</v>
      </c>
      <c r="L81" s="3">
        <v>97.263999999999996</v>
      </c>
      <c r="M81" s="126">
        <v>45867.625</v>
      </c>
      <c r="N81" s="3">
        <v>99.679000000000002</v>
      </c>
    </row>
    <row r="82" spans="11:14" x14ac:dyDescent="0.3">
      <c r="K82" s="126">
        <v>45862.625</v>
      </c>
      <c r="L82" s="3">
        <v>96.298000000000002</v>
      </c>
      <c r="M82" s="126">
        <v>45868.625</v>
      </c>
      <c r="N82" s="3">
        <v>99.745999999999995</v>
      </c>
    </row>
    <row r="83" spans="11:14" x14ac:dyDescent="0.3">
      <c r="K83" s="126">
        <v>45863.625</v>
      </c>
      <c r="L83" s="3">
        <v>96.741</v>
      </c>
      <c r="M83" s="126">
        <v>45869.625</v>
      </c>
      <c r="N83" s="3">
        <v>99.888000000000005</v>
      </c>
    </row>
    <row r="84" spans="11:14" x14ac:dyDescent="0.3">
      <c r="K84" s="126">
        <v>45866.625</v>
      </c>
      <c r="L84" s="3">
        <v>94.462000000000003</v>
      </c>
      <c r="M84" s="126">
        <v>45870.625</v>
      </c>
      <c r="N84" s="3">
        <v>99.468999999999994</v>
      </c>
    </row>
    <row r="85" spans="11:14" x14ac:dyDescent="0.3">
      <c r="K85" s="126">
        <v>45867.625</v>
      </c>
      <c r="L85" s="3">
        <v>94.534000000000006</v>
      </c>
      <c r="M85" s="126">
        <v>45873.625</v>
      </c>
      <c r="N85" s="3">
        <v>99.652000000000001</v>
      </c>
    </row>
    <row r="86" spans="11:14" x14ac:dyDescent="0.3">
      <c r="K86" s="126">
        <v>45868.625</v>
      </c>
      <c r="L86" s="3">
        <v>94.784000000000006</v>
      </c>
      <c r="M86" s="126">
        <v>45874.625</v>
      </c>
      <c r="N86" s="3">
        <v>99.858000000000004</v>
      </c>
    </row>
    <row r="87" spans="11:14" x14ac:dyDescent="0.3">
      <c r="K87" s="126">
        <v>45869.625</v>
      </c>
      <c r="L87" s="3">
        <v>94.63</v>
      </c>
      <c r="M87" s="126">
        <v>45875.625</v>
      </c>
      <c r="N87" s="3">
        <v>100.123</v>
      </c>
    </row>
    <row r="88" spans="11:14" x14ac:dyDescent="0.3">
      <c r="K88" s="126">
        <v>45870.625</v>
      </c>
      <c r="L88" s="3">
        <v>98.915000000000006</v>
      </c>
      <c r="M88" s="126">
        <v>45876.625</v>
      </c>
      <c r="N88" s="3">
        <v>100.367</v>
      </c>
    </row>
    <row r="89" spans="11:14" x14ac:dyDescent="0.3">
      <c r="K89" s="126">
        <v>45873.625</v>
      </c>
      <c r="L89" s="3">
        <v>98.665000000000006</v>
      </c>
      <c r="M89" s="126">
        <v>45877.625</v>
      </c>
      <c r="N89" s="3">
        <v>100.40600000000001</v>
      </c>
    </row>
    <row r="90" spans="11:14" x14ac:dyDescent="0.3">
      <c r="K90" s="126">
        <v>45874.625</v>
      </c>
      <c r="L90" s="3">
        <v>97.302999999999997</v>
      </c>
      <c r="M90" s="126">
        <v>45880.625</v>
      </c>
      <c r="N90" s="3">
        <v>100.592</v>
      </c>
    </row>
    <row r="91" spans="11:14" x14ac:dyDescent="0.3">
      <c r="K91" s="126">
        <v>45875.625</v>
      </c>
      <c r="L91" s="3">
        <v>97.346999999999994</v>
      </c>
      <c r="M91" s="126">
        <v>45881.625</v>
      </c>
      <c r="N91" s="3">
        <v>100.723</v>
      </c>
    </row>
    <row r="92" spans="11:14" x14ac:dyDescent="0.3">
      <c r="K92" s="126">
        <v>45876.625</v>
      </c>
      <c r="L92" s="3">
        <v>95.873999999999995</v>
      </c>
      <c r="M92" s="126">
        <v>45882.625</v>
      </c>
      <c r="N92" s="3">
        <v>100.87</v>
      </c>
    </row>
    <row r="93" spans="11:14" x14ac:dyDescent="0.3">
      <c r="K93" s="126">
        <v>45877.625</v>
      </c>
      <c r="L93" s="3">
        <v>95.239000000000004</v>
      </c>
      <c r="M93" s="126">
        <v>45883.625</v>
      </c>
      <c r="N93" s="3">
        <v>100.889</v>
      </c>
    </row>
    <row r="94" spans="11:14" x14ac:dyDescent="0.3">
      <c r="K94" s="126">
        <v>45880.625</v>
      </c>
      <c r="L94" s="3">
        <v>94.683000000000007</v>
      </c>
      <c r="M94" s="126">
        <v>45884.625</v>
      </c>
      <c r="N94" s="3">
        <v>101.062</v>
      </c>
    </row>
    <row r="95" spans="11:14" x14ac:dyDescent="0.3">
      <c r="K95" s="126">
        <v>45881.625</v>
      </c>
      <c r="L95" s="3">
        <v>94.650999999999996</v>
      </c>
      <c r="M95" s="126">
        <v>45887.625</v>
      </c>
      <c r="N95" s="3">
        <v>100.98699999999999</v>
      </c>
    </row>
    <row r="96" spans="11:14" x14ac:dyDescent="0.3">
      <c r="K96" s="126">
        <v>45882.625</v>
      </c>
      <c r="L96" s="3">
        <v>92.992999999999995</v>
      </c>
      <c r="M96" s="126">
        <v>45888.625</v>
      </c>
      <c r="N96" s="3">
        <v>101.111</v>
      </c>
    </row>
    <row r="97" spans="11:14" x14ac:dyDescent="0.3">
      <c r="K97" s="126">
        <v>45883.625</v>
      </c>
      <c r="L97" s="3">
        <v>92.293999999999997</v>
      </c>
      <c r="M97" s="126">
        <v>45889.625</v>
      </c>
      <c r="N97" s="3">
        <v>100.663</v>
      </c>
    </row>
    <row r="98" spans="11:14" x14ac:dyDescent="0.3">
      <c r="K98" s="126">
        <v>45884.625</v>
      </c>
      <c r="L98" s="3">
        <v>91.725999999999999</v>
      </c>
      <c r="M98" s="126">
        <v>45890.625</v>
      </c>
      <c r="N98" s="3">
        <v>100.253</v>
      </c>
    </row>
    <row r="99" spans="11:14" x14ac:dyDescent="0.3">
      <c r="K99" s="126">
        <v>45887.625</v>
      </c>
      <c r="L99" s="3">
        <v>92.222999999999999</v>
      </c>
      <c r="M99" s="126">
        <v>45891.625</v>
      </c>
      <c r="N99" s="3">
        <v>100.52800000000001</v>
      </c>
    </row>
    <row r="100" spans="11:14" x14ac:dyDescent="0.3">
      <c r="K100" s="126">
        <v>45888.625</v>
      </c>
      <c r="L100" s="3">
        <v>92.4</v>
      </c>
      <c r="M100" s="126">
        <v>45894.625</v>
      </c>
      <c r="N100" s="3">
        <v>100.44</v>
      </c>
    </row>
    <row r="101" spans="11:14" x14ac:dyDescent="0.3">
      <c r="K101" s="126">
        <v>45889.625</v>
      </c>
      <c r="L101" s="3">
        <v>93.158000000000001</v>
      </c>
      <c r="M101" s="126">
        <v>45895.625</v>
      </c>
      <c r="N101" s="3">
        <v>100.071</v>
      </c>
    </row>
    <row r="102" spans="11:14" x14ac:dyDescent="0.3">
      <c r="K102" s="126">
        <v>45890.625</v>
      </c>
      <c r="L102" s="3">
        <v>94.564999999999998</v>
      </c>
      <c r="M102" s="126">
        <v>45896.625</v>
      </c>
      <c r="N102" s="3">
        <v>100.041</v>
      </c>
    </row>
    <row r="103" spans="11:14" x14ac:dyDescent="0.3">
      <c r="K103" s="126">
        <v>45891.625</v>
      </c>
      <c r="L103" s="3">
        <v>95.510999999999996</v>
      </c>
      <c r="M103" s="126">
        <v>45897.625</v>
      </c>
      <c r="N103" s="3">
        <v>100.211</v>
      </c>
    </row>
    <row r="104" spans="11:14" x14ac:dyDescent="0.3">
      <c r="K104" s="126">
        <v>45894.625</v>
      </c>
      <c r="L104" s="3">
        <v>94.742999999999995</v>
      </c>
      <c r="M104" s="126">
        <v>45898.625</v>
      </c>
      <c r="N104" s="3">
        <v>100.113</v>
      </c>
    </row>
    <row r="105" spans="11:14" x14ac:dyDescent="0.3">
      <c r="K105" s="126">
        <v>45895.625</v>
      </c>
      <c r="L105" s="3">
        <v>100.36199999999999</v>
      </c>
      <c r="M105" s="126">
        <v>45902.625</v>
      </c>
      <c r="N105" s="3">
        <v>99.4</v>
      </c>
    </row>
    <row r="106" spans="11:14" x14ac:dyDescent="0.3">
      <c r="K106" s="126">
        <v>45896.625</v>
      </c>
      <c r="L106" s="3">
        <v>100.863</v>
      </c>
      <c r="M106" s="126">
        <v>45903.625</v>
      </c>
      <c r="N106" s="3">
        <v>99.346999999999994</v>
      </c>
    </row>
    <row r="107" spans="11:14" x14ac:dyDescent="0.3">
      <c r="K107" s="126">
        <v>45897.625</v>
      </c>
      <c r="L107" s="3">
        <v>104.051</v>
      </c>
      <c r="M107" s="126">
        <v>45904.625</v>
      </c>
      <c r="N107" s="3">
        <v>99.266999999999996</v>
      </c>
    </row>
    <row r="108" spans="11:14" x14ac:dyDescent="0.3">
      <c r="K108" s="126">
        <v>45898.625</v>
      </c>
      <c r="L108" s="3">
        <v>105.312</v>
      </c>
      <c r="M108" s="126">
        <v>45905.625</v>
      </c>
      <c r="N108" s="3">
        <v>99.856999999999999</v>
      </c>
    </row>
    <row r="109" spans="11:14" x14ac:dyDescent="0.3">
      <c r="K109" s="126">
        <v>45901.625</v>
      </c>
      <c r="L109" s="3">
        <v>105.065</v>
      </c>
      <c r="M109" s="126">
        <v>45908.625</v>
      </c>
      <c r="N109" s="3">
        <v>99.837000000000003</v>
      </c>
    </row>
    <row r="110" spans="11:14" x14ac:dyDescent="0.3">
      <c r="K110" s="126">
        <v>45902.625</v>
      </c>
      <c r="L110" s="3">
        <v>107.70399999999999</v>
      </c>
      <c r="M110" s="126">
        <v>45909.625</v>
      </c>
      <c r="N110" s="3">
        <v>99.876000000000005</v>
      </c>
    </row>
    <row r="111" spans="11:14" x14ac:dyDescent="0.3">
      <c r="K111" s="126">
        <v>45903.625</v>
      </c>
      <c r="L111" s="3">
        <v>106.65900000000001</v>
      </c>
      <c r="M111" s="126">
        <v>45910.625</v>
      </c>
      <c r="N111" s="3">
        <v>99.942999999999998</v>
      </c>
    </row>
    <row r="112" spans="11:14" x14ac:dyDescent="0.3">
      <c r="K112" s="126">
        <v>45904.625</v>
      </c>
      <c r="L112" s="3">
        <v>102.55200000000001</v>
      </c>
      <c r="M112" s="126">
        <v>45911.625</v>
      </c>
      <c r="N112" s="3">
        <v>100.11</v>
      </c>
    </row>
    <row r="113" spans="11:14" x14ac:dyDescent="0.3">
      <c r="K113" s="126">
        <v>45905.625</v>
      </c>
      <c r="L113" s="3">
        <v>97.619</v>
      </c>
      <c r="M113" s="126">
        <v>45912.625</v>
      </c>
      <c r="N113" s="3">
        <v>100.373</v>
      </c>
    </row>
    <row r="114" spans="11:14" x14ac:dyDescent="0.3">
      <c r="K114" s="126">
        <v>45908.625</v>
      </c>
      <c r="L114" s="3">
        <v>97.876000000000005</v>
      </c>
      <c r="M114" s="126">
        <v>45915.625</v>
      </c>
      <c r="N114" s="3">
        <v>100.343</v>
      </c>
    </row>
    <row r="115" spans="11:14" x14ac:dyDescent="0.3">
      <c r="K115" s="126">
        <v>45909.625</v>
      </c>
      <c r="L115" s="3">
        <v>96.716999999999999</v>
      </c>
      <c r="M115" s="126">
        <v>45916.625</v>
      </c>
      <c r="N115" s="3">
        <v>100.643</v>
      </c>
    </row>
    <row r="116" spans="11:14" x14ac:dyDescent="0.3">
      <c r="K116" s="126">
        <v>45910.625</v>
      </c>
      <c r="L116" s="3">
        <v>95.831999999999994</v>
      </c>
      <c r="M116" s="126">
        <v>45917.625</v>
      </c>
      <c r="N116" s="3">
        <v>100.554</v>
      </c>
    </row>
    <row r="117" spans="11:14" x14ac:dyDescent="0.3">
      <c r="K117" s="126">
        <v>45911.625</v>
      </c>
      <c r="L117" s="3">
        <v>93.906000000000006</v>
      </c>
      <c r="M117" s="126">
        <v>45918.625</v>
      </c>
      <c r="N117" s="3">
        <v>101.01600000000001</v>
      </c>
    </row>
    <row r="118" spans="11:14" x14ac:dyDescent="0.3">
      <c r="K118" s="126">
        <v>45912.625</v>
      </c>
      <c r="L118" s="3">
        <v>92.352999999999994</v>
      </c>
      <c r="M118" s="126">
        <v>45919.625</v>
      </c>
      <c r="N118" s="3">
        <v>101.05800000000001</v>
      </c>
    </row>
    <row r="119" spans="11:14" x14ac:dyDescent="0.3">
      <c r="K119" s="126">
        <v>45915.625</v>
      </c>
      <c r="L119" s="3">
        <v>91.721999999999994</v>
      </c>
      <c r="M119" s="126">
        <v>45922.625</v>
      </c>
      <c r="N119" s="3">
        <v>101.03100000000001</v>
      </c>
    </row>
    <row r="120" spans="11:14" x14ac:dyDescent="0.3">
      <c r="K120" s="126">
        <v>45916.625</v>
      </c>
      <c r="L120" s="3">
        <v>92.043000000000006</v>
      </c>
      <c r="M120" s="126">
        <v>45923.625</v>
      </c>
      <c r="N120" s="3">
        <v>101.027</v>
      </c>
    </row>
    <row r="121" spans="11:14" x14ac:dyDescent="0.3">
      <c r="K121" s="126">
        <v>45917.625</v>
      </c>
      <c r="L121" s="3">
        <v>92.41</v>
      </c>
      <c r="M121" s="126">
        <v>45924.625</v>
      </c>
      <c r="N121" s="3">
        <v>101.15</v>
      </c>
    </row>
    <row r="122" spans="11:14" x14ac:dyDescent="0.3">
      <c r="K122" s="126">
        <v>45918.625</v>
      </c>
      <c r="L122" s="3">
        <v>91.355999999999995</v>
      </c>
      <c r="M122" s="126">
        <v>45925.625</v>
      </c>
      <c r="N122" s="3">
        <v>100.76300000000001</v>
      </c>
    </row>
    <row r="123" spans="11:14" x14ac:dyDescent="0.3">
      <c r="K123" s="126">
        <v>45919.625</v>
      </c>
      <c r="L123" s="3">
        <v>91.385999999999996</v>
      </c>
      <c r="M123" s="126">
        <v>45926.625</v>
      </c>
      <c r="N123" s="3">
        <v>100.681</v>
      </c>
    </row>
    <row r="124" spans="11:14" x14ac:dyDescent="0.3">
      <c r="K124" s="126">
        <v>45922.625</v>
      </c>
      <c r="L124" s="3">
        <v>103.479</v>
      </c>
      <c r="M124" s="126">
        <v>45929.625</v>
      </c>
      <c r="N124" s="3">
        <v>101.003</v>
      </c>
    </row>
    <row r="125" spans="11:14" x14ac:dyDescent="0.3">
      <c r="K125" s="126">
        <v>45923.625</v>
      </c>
      <c r="L125" s="3">
        <v>103.004</v>
      </c>
      <c r="M125" s="126">
        <v>45930.625</v>
      </c>
      <c r="N125" s="3">
        <v>100.789</v>
      </c>
    </row>
    <row r="126" spans="11:14" x14ac:dyDescent="0.3">
      <c r="K126" s="126">
        <v>45924.625</v>
      </c>
      <c r="L126" s="3">
        <v>102.914</v>
      </c>
      <c r="M126" s="126">
        <v>45931.625</v>
      </c>
      <c r="N126" s="3">
        <v>100.709</v>
      </c>
    </row>
    <row r="127" spans="11:14" x14ac:dyDescent="0.3">
      <c r="K127" s="126">
        <v>45925.625</v>
      </c>
      <c r="L127" s="3">
        <v>105.236</v>
      </c>
      <c r="M127" s="126">
        <v>45932.625</v>
      </c>
      <c r="N127" s="3">
        <v>101.09399999999999</v>
      </c>
    </row>
    <row r="128" spans="11:14" x14ac:dyDescent="0.3">
      <c r="K128" s="126">
        <v>45926.625</v>
      </c>
      <c r="L128" s="3">
        <v>105.75</v>
      </c>
      <c r="M128" s="126">
        <v>45933.625</v>
      </c>
      <c r="N128" s="3">
        <v>101.012</v>
      </c>
    </row>
    <row r="129" spans="11:14" x14ac:dyDescent="0.3">
      <c r="K129" s="126">
        <v>45929.625</v>
      </c>
      <c r="L129" s="3">
        <v>105.6</v>
      </c>
      <c r="M129" s="126">
        <v>45936.625</v>
      </c>
      <c r="N129" s="3">
        <v>100.5</v>
      </c>
    </row>
    <row r="130" spans="11:14" x14ac:dyDescent="0.3">
      <c r="K130" s="126">
        <v>45930.625</v>
      </c>
      <c r="L130" s="3">
        <v>105.544</v>
      </c>
      <c r="M130" s="126">
        <v>45937.625</v>
      </c>
      <c r="N130" s="3">
        <v>100.55500000000001</v>
      </c>
    </row>
    <row r="131" spans="11:14" x14ac:dyDescent="0.3">
      <c r="K131" s="126">
        <v>45931.625</v>
      </c>
      <c r="L131" s="3">
        <v>104.553</v>
      </c>
      <c r="M131" s="126">
        <v>45938.625</v>
      </c>
      <c r="N131" s="3">
        <v>100.562</v>
      </c>
    </row>
    <row r="132" spans="11:14" x14ac:dyDescent="0.3">
      <c r="K132" s="126">
        <v>45932.625</v>
      </c>
      <c r="L132" s="3">
        <v>102.07</v>
      </c>
      <c r="M132" s="126">
        <v>45939.625</v>
      </c>
      <c r="N132" s="3">
        <v>100.498</v>
      </c>
    </row>
    <row r="133" spans="11:14" x14ac:dyDescent="0.3">
      <c r="K133" s="126">
        <v>45933.625</v>
      </c>
      <c r="L133" s="3">
        <v>101.73699999999999</v>
      </c>
      <c r="M133" s="126">
        <v>45944.625</v>
      </c>
      <c r="N133" s="3">
        <v>99.984999999999999</v>
      </c>
    </row>
    <row r="134" spans="11:14" x14ac:dyDescent="0.3">
      <c r="K134" s="126">
        <v>45936.625</v>
      </c>
      <c r="L134" s="3">
        <v>106.923</v>
      </c>
      <c r="M134" s="126">
        <v>45945.625</v>
      </c>
      <c r="N134" s="3">
        <v>100.788</v>
      </c>
    </row>
    <row r="135" spans="11:14" x14ac:dyDescent="0.3">
      <c r="K135" s="126">
        <v>45937.625</v>
      </c>
      <c r="L135" s="3">
        <v>106.367</v>
      </c>
      <c r="M135" s="126">
        <v>45946.625</v>
      </c>
      <c r="N135" s="3">
        <v>100.84099999999999</v>
      </c>
    </row>
    <row r="136" spans="11:14" x14ac:dyDescent="0.3">
      <c r="K136" s="126">
        <v>45938.625</v>
      </c>
      <c r="L136" s="3">
        <v>104.837</v>
      </c>
      <c r="M136" s="126"/>
    </row>
    <row r="137" spans="11:14" x14ac:dyDescent="0.3">
      <c r="K137" s="126">
        <v>45939.625</v>
      </c>
      <c r="L137" s="3">
        <v>104.482</v>
      </c>
      <c r="M137" s="126"/>
    </row>
    <row r="138" spans="11:14" x14ac:dyDescent="0.3">
      <c r="K138" s="126">
        <v>45940.625</v>
      </c>
      <c r="L138" s="3">
        <v>104.67</v>
      </c>
      <c r="M138" s="126"/>
    </row>
    <row r="139" spans="11:14" x14ac:dyDescent="0.3">
      <c r="K139" s="126">
        <v>45943.625</v>
      </c>
      <c r="L139" s="3">
        <v>108.026</v>
      </c>
      <c r="M139" s="126"/>
    </row>
    <row r="140" spans="11:14" x14ac:dyDescent="0.3">
      <c r="K140" s="126">
        <v>45944.625</v>
      </c>
      <c r="L140" s="3">
        <v>108.004</v>
      </c>
    </row>
    <row r="141" spans="11:14" x14ac:dyDescent="0.3">
      <c r="K141" s="126">
        <v>45945.625</v>
      </c>
      <c r="L141" s="3">
        <v>101.48</v>
      </c>
    </row>
    <row r="142" spans="11:14" x14ac:dyDescent="0.3">
      <c r="K142" s="126">
        <v>45946.625</v>
      </c>
      <c r="L142" s="3">
        <v>100.968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2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45751.625</v>
      </c>
      <c r="N3" s="1">
        <v>66.953999999999994</v>
      </c>
      <c r="O3" s="126" cm="1">
        <f t="array" ref="O3:P87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45751.625</v>
      </c>
      <c r="R3" s="1">
        <v>74.941000000000003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45754.625</v>
      </c>
      <c r="N4" s="1">
        <v>69.620999999999995</v>
      </c>
      <c r="O4" s="130">
        <v>45757.625</v>
      </c>
      <c r="P4" s="1">
        <v>45.164000000000001</v>
      </c>
      <c r="Q4" s="130">
        <v>45754.625</v>
      </c>
      <c r="R4" s="1">
        <v>79.341999999999999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45755.625</v>
      </c>
      <c r="N5" s="1">
        <v>63.493000000000002</v>
      </c>
      <c r="O5" s="130">
        <v>45763.625</v>
      </c>
      <c r="P5" s="1">
        <v>43.790999999999997</v>
      </c>
      <c r="Q5" s="130">
        <v>45755.625</v>
      </c>
      <c r="R5" s="1">
        <v>75.159000000000006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45756.625</v>
      </c>
      <c r="N6" s="1">
        <v>68.83</v>
      </c>
      <c r="O6" s="130">
        <v>45769.625</v>
      </c>
      <c r="P6" s="1">
        <v>43.771000000000001</v>
      </c>
      <c r="Q6" s="130">
        <v>45756.625</v>
      </c>
      <c r="R6" s="1">
        <v>85.757999999999996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45757.625</v>
      </c>
      <c r="N7" s="1">
        <v>59.311</v>
      </c>
      <c r="O7" s="130">
        <v>45770.625</v>
      </c>
      <c r="P7" s="1">
        <v>40.460999999999999</v>
      </c>
      <c r="Q7" s="130">
        <v>45757.625</v>
      </c>
      <c r="R7" s="1">
        <v>79.25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45758.625</v>
      </c>
      <c r="N8" s="54">
        <v>64.399000000000001</v>
      </c>
      <c r="O8" s="129">
        <v>45771.625</v>
      </c>
      <c r="P8" s="54">
        <v>39.860999999999997</v>
      </c>
      <c r="Q8" s="129">
        <v>45758.625</v>
      </c>
      <c r="R8" s="54">
        <v>83.528999999999996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45761.625</v>
      </c>
      <c r="N9" s="54">
        <v>61.972000000000001</v>
      </c>
      <c r="O9" s="129">
        <v>45772.625</v>
      </c>
      <c r="P9" s="54">
        <v>39.548999999999999</v>
      </c>
      <c r="Q9" s="129">
        <v>45761.625</v>
      </c>
      <c r="R9" s="54">
        <v>81.986000000000004</v>
      </c>
    </row>
    <row r="10" spans="1:18" ht="15" thickBot="1" x14ac:dyDescent="0.35">
      <c r="A10" s="16" t="s">
        <v>28</v>
      </c>
      <c r="B10" s="121" cm="1">
        <f t="array" ref="B10">_xll.BDP(B4,"px_last")</f>
        <v>48.43497</v>
      </c>
      <c r="C10" s="121" cm="1">
        <f t="array" ref="C10">_xll.BDP(C4,"px_last")</f>
        <v>35.090350000000001</v>
      </c>
      <c r="D10" s="92" cm="1">
        <f t="array" ref="D10">_xll.BDP(D4,"px_last")</f>
        <v>51.551450000000003</v>
      </c>
      <c r="E10" s="1"/>
      <c r="F10" s="1"/>
      <c r="G10" s="1"/>
      <c r="H10" s="1"/>
      <c r="I10" s="1"/>
      <c r="J10" s="1"/>
      <c r="K10" s="1"/>
      <c r="L10" s="1"/>
      <c r="M10" s="129">
        <v>45762.625</v>
      </c>
      <c r="N10" s="54">
        <v>59.048999999999999</v>
      </c>
      <c r="O10" s="129">
        <v>45775.625</v>
      </c>
      <c r="P10" s="54">
        <v>39.125</v>
      </c>
      <c r="Q10" s="129">
        <v>45762.625</v>
      </c>
      <c r="R10" s="54">
        <v>79.822000000000003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45763.625</v>
      </c>
      <c r="N11" s="54">
        <v>58.631</v>
      </c>
      <c r="O11" s="129">
        <v>45776.625</v>
      </c>
      <c r="P11" s="54">
        <v>40.456000000000003</v>
      </c>
      <c r="Q11" s="129">
        <v>45763.625</v>
      </c>
      <c r="R11" s="54">
        <v>79.712999999999994</v>
      </c>
    </row>
    <row r="12" spans="1:18" ht="15" thickBot="1" x14ac:dyDescent="0.35">
      <c r="A12" s="39" t="s">
        <v>22</v>
      </c>
      <c r="B12" s="150" t="s">
        <v>0</v>
      </c>
      <c r="C12" s="151"/>
      <c r="D12" s="152"/>
      <c r="E12" s="156" t="s">
        <v>0</v>
      </c>
      <c r="F12" s="157"/>
      <c r="G12" s="158"/>
      <c r="H12" s="153" t="s">
        <v>1</v>
      </c>
      <c r="I12" s="154"/>
      <c r="J12" s="155"/>
      <c r="K12" s="39" t="s">
        <v>16</v>
      </c>
      <c r="L12" s="1"/>
      <c r="M12" s="129">
        <v>45764.625</v>
      </c>
      <c r="N12" s="54">
        <v>57.338000000000001</v>
      </c>
      <c r="O12" s="129">
        <v>45783.625</v>
      </c>
      <c r="P12" s="54">
        <v>39.526000000000003</v>
      </c>
      <c r="Q12" s="129">
        <v>45764.625</v>
      </c>
      <c r="R12" s="54">
        <v>78.915000000000006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45765.625</v>
      </c>
      <c r="N13" s="54">
        <v>57.805</v>
      </c>
      <c r="O13" s="129">
        <v>45784.625</v>
      </c>
      <c r="P13" s="54">
        <v>39.43</v>
      </c>
      <c r="Q13" s="129">
        <v>45765.625</v>
      </c>
      <c r="R13" s="54">
        <v>79.394999999999996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45768.625</v>
      </c>
      <c r="N14" s="54">
        <v>57.771999999999998</v>
      </c>
      <c r="O14" s="129">
        <v>45789.625</v>
      </c>
      <c r="P14" s="54">
        <v>34.728999999999999</v>
      </c>
      <c r="Q14" s="129">
        <v>45768.625</v>
      </c>
      <c r="R14" s="54">
        <v>79.674000000000007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45769.625</v>
      </c>
      <c r="N15" s="54">
        <v>58.155000000000001</v>
      </c>
      <c r="O15" s="129">
        <v>45790.625</v>
      </c>
      <c r="P15" s="54">
        <v>33.344999999999999</v>
      </c>
      <c r="Q15" s="129">
        <v>45769.625</v>
      </c>
      <c r="R15" s="54">
        <v>80.539000000000001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45770.625</v>
      </c>
      <c r="N16" s="54">
        <v>55.276000000000003</v>
      </c>
      <c r="O16" s="129">
        <v>45791.625</v>
      </c>
      <c r="P16" s="54">
        <v>33.110999999999997</v>
      </c>
      <c r="Q16" s="129">
        <v>45770.625</v>
      </c>
      <c r="R16" s="54">
        <v>75.888000000000005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45771.625</v>
      </c>
      <c r="N17" s="54">
        <v>53.866999999999997</v>
      </c>
      <c r="O17" s="129">
        <v>45792.625</v>
      </c>
      <c r="P17" s="54">
        <v>33.978000000000002</v>
      </c>
      <c r="Q17" s="129">
        <v>45771.625</v>
      </c>
      <c r="R17" s="54">
        <v>75.040000000000006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45772.625</v>
      </c>
      <c r="N18" s="54">
        <v>52.73</v>
      </c>
      <c r="O18" s="129">
        <v>45793.625</v>
      </c>
      <c r="P18" s="54">
        <v>33.003999999999998</v>
      </c>
      <c r="Q18" s="129">
        <v>45772.625</v>
      </c>
      <c r="R18" s="54">
        <v>73.882999999999996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45775.625</v>
      </c>
      <c r="N19" s="54">
        <v>52.848999999999997</v>
      </c>
      <c r="O19" s="129">
        <v>45796.625</v>
      </c>
      <c r="P19" s="54">
        <v>32.823999999999998</v>
      </c>
      <c r="Q19" s="129">
        <v>45775.625</v>
      </c>
      <c r="R19" s="54">
        <v>73.203000000000003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45776.625</v>
      </c>
      <c r="N20" s="54">
        <v>53.277999999999999</v>
      </c>
      <c r="O20" s="129">
        <v>45797.625</v>
      </c>
      <c r="P20" s="54">
        <v>32.951000000000001</v>
      </c>
      <c r="Q20" s="129">
        <v>45776.625</v>
      </c>
      <c r="R20" s="54">
        <v>73.915000000000006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45777.625</v>
      </c>
      <c r="N21" s="54">
        <v>54.14</v>
      </c>
      <c r="O21" s="129">
        <v>45798.625</v>
      </c>
      <c r="P21" s="54">
        <v>32.616</v>
      </c>
      <c r="Q21" s="129">
        <v>45777.625</v>
      </c>
      <c r="R21" s="54">
        <v>76.536000000000001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45778.625</v>
      </c>
      <c r="N22" s="54">
        <v>53.204000000000001</v>
      </c>
      <c r="O22" s="129">
        <v>45799.625</v>
      </c>
      <c r="P22" s="54">
        <v>33.527999999999999</v>
      </c>
      <c r="Q22" s="129">
        <v>45778.625</v>
      </c>
      <c r="R22" s="54">
        <v>76.347999999999999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45779.625</v>
      </c>
      <c r="N23" s="54">
        <v>53.01</v>
      </c>
      <c r="O23" s="129">
        <v>45804.625</v>
      </c>
      <c r="P23" s="54">
        <v>32.281999999999996</v>
      </c>
      <c r="Q23" s="129">
        <v>45779.625</v>
      </c>
      <c r="R23" s="54">
        <v>74.768000000000001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45782.625</v>
      </c>
      <c r="N24" s="54">
        <v>52.942</v>
      </c>
      <c r="O24" s="129">
        <v>45805.625</v>
      </c>
      <c r="P24" s="54">
        <v>31.815000000000001</v>
      </c>
      <c r="Q24" s="129">
        <v>45782.625</v>
      </c>
      <c r="R24" s="54">
        <v>74.805000000000007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45783.625</v>
      </c>
      <c r="N25" s="54">
        <v>52.347000000000001</v>
      </c>
      <c r="O25" s="129">
        <v>45806.625</v>
      </c>
      <c r="P25" s="54">
        <v>33.478999999999999</v>
      </c>
      <c r="Q25" s="129">
        <v>45783.625</v>
      </c>
      <c r="R25" s="54">
        <v>74.284999999999997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45784.625</v>
      </c>
      <c r="N26" s="54">
        <v>50.865000000000002</v>
      </c>
      <c r="O26" s="129">
        <v>45810.625</v>
      </c>
      <c r="P26" s="54">
        <v>32.982999999999997</v>
      </c>
      <c r="Q26" s="129">
        <v>45784.625</v>
      </c>
      <c r="R26" s="54">
        <v>73.141000000000005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45785.625</v>
      </c>
      <c r="N27" s="54">
        <v>49.094999999999999</v>
      </c>
      <c r="O27" s="129">
        <v>45811.625</v>
      </c>
      <c r="P27" s="54">
        <v>31.821000000000002</v>
      </c>
      <c r="Q27" s="129">
        <v>45785.625</v>
      </c>
      <c r="R27" s="54">
        <v>71.284999999999997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45786.625</v>
      </c>
      <c r="N28" s="54">
        <v>48.186</v>
      </c>
      <c r="O28" s="129">
        <v>45812.625</v>
      </c>
      <c r="P28" s="54">
        <v>31.257000000000001</v>
      </c>
      <c r="Q28" s="129">
        <v>45786.625</v>
      </c>
      <c r="R28" s="54">
        <v>68.600999999999999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45789.625</v>
      </c>
      <c r="N29" s="54">
        <v>46.173999999999999</v>
      </c>
      <c r="O29" s="129">
        <v>45817.625</v>
      </c>
      <c r="P29" s="54">
        <v>32.470999999999997</v>
      </c>
      <c r="Q29" s="129">
        <v>45789.625</v>
      </c>
      <c r="R29" s="54">
        <v>64.926000000000002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45790.625</v>
      </c>
      <c r="N30" s="54">
        <v>43.274000000000001</v>
      </c>
      <c r="O30" s="129">
        <v>45818.625</v>
      </c>
      <c r="P30" s="54">
        <v>31.704999999999998</v>
      </c>
      <c r="Q30" s="129">
        <v>45790.625</v>
      </c>
      <c r="R30" s="54">
        <v>62.122</v>
      </c>
    </row>
    <row r="31" spans="1:18" x14ac:dyDescent="0.3">
      <c r="A31" s="131">
        <v>45947</v>
      </c>
      <c r="B31" s="46">
        <f>$B$10</f>
        <v>48.43497</v>
      </c>
      <c r="C31" s="31">
        <f t="shared" ref="C31" si="78">-1*(B31-$B$14)*10^-4*$B$8*$B$5</f>
        <v>-32282.493880000005</v>
      </c>
      <c r="D31" s="32">
        <f t="shared" ref="D31" si="79">$B$6*(A31-$A$14)/360*$B$5</f>
        <v>44722.222222222226</v>
      </c>
      <c r="E31" s="45">
        <f>$C$10</f>
        <v>35.090350000000001</v>
      </c>
      <c r="F31" s="31">
        <f t="shared" ref="F31" si="80">-1*(E31-$E$14)*10^-4*$C$8*$C$5</f>
        <v>-8827.4736000000066</v>
      </c>
      <c r="G31" s="32">
        <f t="shared" ref="G31" si="81">$C$6*(A31-$A$14)/360*$C$5</f>
        <v>10222.222222222223</v>
      </c>
      <c r="H31" s="45">
        <f>$D$10</f>
        <v>51.551450000000003</v>
      </c>
      <c r="I31" s="31">
        <f>-1*(H31-$H$14)*10^-4*$D$8*$D$5</f>
        <v>-6893.1250000000337</v>
      </c>
      <c r="J31" s="32">
        <f>$D$6*(A31-$A$14)/360*$D$5</f>
        <v>15972.222222222223</v>
      </c>
      <c r="K31" s="98">
        <f>C31+D31+F31+G31-I31-J31</f>
        <v>4755.3797422222488</v>
      </c>
      <c r="L31" s="1"/>
      <c r="M31" s="129">
        <v>45791.625</v>
      </c>
      <c r="N31" s="54">
        <v>43.774999999999999</v>
      </c>
      <c r="O31" s="129">
        <v>45819.625</v>
      </c>
      <c r="P31" s="54">
        <v>31.355</v>
      </c>
      <c r="Q31" s="129">
        <v>45791.625</v>
      </c>
      <c r="R31" s="54">
        <v>61.744999999999997</v>
      </c>
    </row>
    <row r="32" spans="1:18" x14ac:dyDescent="0.3">
      <c r="A32" s="131">
        <v>45950</v>
      </c>
      <c r="B32" s="45"/>
      <c r="C32" s="31"/>
      <c r="D32" s="32"/>
      <c r="E32" s="4"/>
      <c r="F32" s="31"/>
      <c r="G32" s="32"/>
      <c r="H32" s="4"/>
      <c r="I32" s="31"/>
      <c r="J32" s="32"/>
      <c r="K32" s="81"/>
      <c r="L32" s="1"/>
      <c r="M32" s="129">
        <v>45792.625</v>
      </c>
      <c r="N32" s="54">
        <v>44.514000000000003</v>
      </c>
      <c r="O32" s="129">
        <v>45824.625</v>
      </c>
      <c r="P32" s="54">
        <v>32.851999999999997</v>
      </c>
      <c r="Q32" s="129">
        <v>45792.625</v>
      </c>
      <c r="R32" s="54">
        <v>62.554000000000002</v>
      </c>
    </row>
    <row r="33" spans="1:18" x14ac:dyDescent="0.3">
      <c r="A33" s="131">
        <v>45951</v>
      </c>
      <c r="B33" s="45"/>
      <c r="C33" s="31"/>
      <c r="D33" s="32"/>
      <c r="E33" s="4"/>
      <c r="F33" s="31"/>
      <c r="G33" s="32"/>
      <c r="H33" s="4"/>
      <c r="I33" s="31"/>
      <c r="J33" s="32"/>
      <c r="K33" s="81"/>
      <c r="L33" s="1"/>
      <c r="M33" s="129">
        <v>45793.625</v>
      </c>
      <c r="N33" s="54">
        <v>44.493000000000002</v>
      </c>
      <c r="O33" s="129">
        <v>45825.625</v>
      </c>
      <c r="P33" s="54">
        <v>33.970999999999997</v>
      </c>
      <c r="Q33" s="129">
        <v>45793.625</v>
      </c>
      <c r="R33" s="54">
        <v>63.191000000000003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45796.625</v>
      </c>
      <c r="N34" s="54">
        <v>44.594999999999999</v>
      </c>
      <c r="O34" s="129">
        <v>45826.625</v>
      </c>
      <c r="P34" s="54">
        <v>34.889000000000003</v>
      </c>
      <c r="Q34" s="129">
        <v>45796.625</v>
      </c>
      <c r="R34" s="54">
        <v>63.14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45797.625</v>
      </c>
      <c r="N35" s="54">
        <v>44.314999999999998</v>
      </c>
      <c r="O35" s="129">
        <v>45832.625</v>
      </c>
      <c r="P35" s="54">
        <v>33.630000000000003</v>
      </c>
      <c r="Q35" s="129">
        <v>45797.625</v>
      </c>
      <c r="R35" s="54">
        <v>62.087000000000003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45798.625</v>
      </c>
      <c r="N36" s="54">
        <v>44.335999999999999</v>
      </c>
      <c r="O36" s="129">
        <v>45833.625</v>
      </c>
      <c r="P36" s="54">
        <v>32.624000000000002</v>
      </c>
      <c r="Q36" s="129">
        <v>45798.625</v>
      </c>
      <c r="R36" s="54">
        <v>62.185000000000002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45799.625</v>
      </c>
      <c r="N37" s="54">
        <v>45.771999999999998</v>
      </c>
      <c r="O37" s="129">
        <v>45853.625</v>
      </c>
      <c r="P37" s="54">
        <v>31.337</v>
      </c>
      <c r="Q37" s="129">
        <v>45799.625</v>
      </c>
      <c r="R37" s="54">
        <v>62.945999999999998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45800.625</v>
      </c>
      <c r="N38" s="54">
        <v>47.250999999999998</v>
      </c>
      <c r="O38" s="129">
        <v>45854.625</v>
      </c>
      <c r="P38" s="54">
        <v>31.843</v>
      </c>
      <c r="Q38" s="129">
        <v>45800.625</v>
      </c>
      <c r="R38" s="54">
        <v>64.626999999999995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45803.625</v>
      </c>
      <c r="N39" s="54">
        <v>47.389000000000003</v>
      </c>
      <c r="O39" s="129">
        <v>45855.625</v>
      </c>
      <c r="P39" s="54">
        <v>31.506</v>
      </c>
      <c r="Q39" s="129">
        <v>45803.625</v>
      </c>
      <c r="R39" s="54">
        <v>64.301000000000002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45804.625</v>
      </c>
      <c r="N40" s="54">
        <v>45.576000000000001</v>
      </c>
      <c r="O40" s="129">
        <v>45859.625</v>
      </c>
      <c r="P40" s="54">
        <v>30.71</v>
      </c>
      <c r="Q40" s="129">
        <v>45804.625</v>
      </c>
      <c r="R40" s="54">
        <v>62.533000000000001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45805.625</v>
      </c>
      <c r="N41" s="54">
        <v>44.938000000000002</v>
      </c>
      <c r="O41" s="129">
        <v>45866.625</v>
      </c>
      <c r="P41" s="54">
        <v>30.4</v>
      </c>
      <c r="Q41" s="129">
        <v>45805.625</v>
      </c>
      <c r="R41" s="54">
        <v>61.427999999999997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45806.625</v>
      </c>
      <c r="N42" s="54">
        <v>44.045000000000002</v>
      </c>
      <c r="O42" s="129">
        <v>45867.625</v>
      </c>
      <c r="P42" s="54">
        <v>31.736999999999998</v>
      </c>
      <c r="Q42" s="129">
        <v>45806.625</v>
      </c>
      <c r="R42" s="54">
        <v>60.792999999999999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45807.625</v>
      </c>
      <c r="N43" s="54">
        <v>45.179000000000002</v>
      </c>
      <c r="O43" s="129">
        <v>45868.625</v>
      </c>
      <c r="P43" s="54">
        <v>32.436</v>
      </c>
      <c r="Q43" s="129">
        <v>45807.625</v>
      </c>
      <c r="R43" s="54">
        <v>59.956000000000003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45810.625</v>
      </c>
      <c r="N44" s="54">
        <v>44.805999999999997</v>
      </c>
      <c r="O44" s="129">
        <v>45869.625</v>
      </c>
      <c r="P44" s="54">
        <v>32.579000000000001</v>
      </c>
      <c r="Q44" s="129">
        <v>45810.625</v>
      </c>
      <c r="R44" s="54">
        <v>60.311999999999998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45811.625</v>
      </c>
      <c r="N45" s="54">
        <v>43.595999999999997</v>
      </c>
      <c r="O45" s="129">
        <v>45873.625</v>
      </c>
      <c r="P45" s="54">
        <v>33.722000000000001</v>
      </c>
      <c r="Q45" s="129">
        <v>45811.625</v>
      </c>
      <c r="R45" s="54">
        <v>59.81</v>
      </c>
    </row>
    <row r="46" spans="1:18" x14ac:dyDescent="0.3">
      <c r="B46" s="58"/>
      <c r="C46" s="58"/>
      <c r="D46" s="58"/>
      <c r="I46" s="57"/>
      <c r="J46" s="57"/>
      <c r="K46" s="57"/>
      <c r="M46" s="129">
        <v>45812.625</v>
      </c>
      <c r="N46" s="54">
        <v>42.764000000000003</v>
      </c>
      <c r="O46" s="129">
        <v>45874.625</v>
      </c>
      <c r="P46" s="54">
        <v>33.027000000000001</v>
      </c>
      <c r="Q46" s="129">
        <v>45812.625</v>
      </c>
      <c r="R46" s="54">
        <v>58.168999999999997</v>
      </c>
    </row>
    <row r="47" spans="1:18" x14ac:dyDescent="0.3">
      <c r="B47" s="58"/>
      <c r="C47" s="58"/>
      <c r="D47" s="58"/>
      <c r="I47" s="57"/>
      <c r="J47" s="57"/>
      <c r="K47" s="57"/>
      <c r="M47" s="129">
        <v>45813.625</v>
      </c>
      <c r="N47" s="54">
        <v>44.244999999999997</v>
      </c>
      <c r="O47" s="129">
        <v>45875.625</v>
      </c>
      <c r="P47" s="54">
        <v>33.046999999999997</v>
      </c>
      <c r="Q47" s="129">
        <v>45813.625</v>
      </c>
      <c r="R47" s="54">
        <v>58.491999999999997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45814.625</v>
      </c>
      <c r="N48" s="54">
        <v>43.677999999999997</v>
      </c>
      <c r="O48" s="129">
        <v>45888.625</v>
      </c>
      <c r="P48" s="54">
        <v>32.750999999999998</v>
      </c>
      <c r="Q48" s="129">
        <v>45814.625</v>
      </c>
      <c r="R48" s="54">
        <v>58.716999999999999</v>
      </c>
    </row>
    <row r="49" spans="2:18" x14ac:dyDescent="0.3">
      <c r="B49" s="58"/>
      <c r="C49" s="58"/>
      <c r="D49" s="58"/>
      <c r="M49" s="129">
        <v>45817.625</v>
      </c>
      <c r="N49" s="54">
        <v>43.631</v>
      </c>
      <c r="O49" s="129">
        <v>45889.625</v>
      </c>
      <c r="P49" s="54">
        <v>32.89</v>
      </c>
      <c r="Q49" s="129">
        <v>45817.625</v>
      </c>
      <c r="R49" s="54">
        <v>58.598999999999997</v>
      </c>
    </row>
    <row r="50" spans="2:18" x14ac:dyDescent="0.3">
      <c r="B50" s="58"/>
      <c r="C50" s="58"/>
      <c r="D50" s="58"/>
      <c r="M50" s="129">
        <v>45818.625</v>
      </c>
      <c r="N50" s="54">
        <v>43.345999999999997</v>
      </c>
      <c r="O50" s="129">
        <v>45890.625</v>
      </c>
      <c r="P50" s="54">
        <v>32.731000000000002</v>
      </c>
      <c r="Q50" s="129">
        <v>45818.625</v>
      </c>
      <c r="R50" s="54">
        <v>57.927999999999997</v>
      </c>
    </row>
    <row r="51" spans="2:18" x14ac:dyDescent="0.3">
      <c r="B51" s="58"/>
      <c r="C51" s="58"/>
      <c r="D51" s="58"/>
      <c r="M51" s="129">
        <v>45819.625</v>
      </c>
      <c r="N51" s="54">
        <v>42.701999999999998</v>
      </c>
      <c r="O51" s="129">
        <v>45891.625</v>
      </c>
      <c r="P51" s="54">
        <v>33.159999999999997</v>
      </c>
      <c r="Q51" s="129">
        <v>45819.625</v>
      </c>
      <c r="R51" s="54">
        <v>57.012</v>
      </c>
    </row>
    <row r="52" spans="2:18" x14ac:dyDescent="0.3">
      <c r="B52" s="58"/>
      <c r="C52" s="58"/>
      <c r="D52" s="58"/>
      <c r="M52" s="129">
        <v>45820.625</v>
      </c>
      <c r="N52" s="54">
        <v>44.231999999999999</v>
      </c>
      <c r="O52" s="129">
        <v>45895.625</v>
      </c>
      <c r="P52" s="54">
        <v>33.363</v>
      </c>
      <c r="Q52" s="129">
        <v>45820.625</v>
      </c>
      <c r="R52" s="54">
        <v>57.642000000000003</v>
      </c>
    </row>
    <row r="53" spans="2:18" x14ac:dyDescent="0.3">
      <c r="B53" s="58"/>
      <c r="C53" s="58"/>
      <c r="D53" s="58"/>
      <c r="M53" s="129">
        <v>45821.625</v>
      </c>
      <c r="N53" s="54">
        <v>45.863999999999997</v>
      </c>
      <c r="O53" s="129">
        <v>45896.625</v>
      </c>
      <c r="P53" s="54">
        <v>33.249000000000002</v>
      </c>
      <c r="Q53" s="129">
        <v>45821.625</v>
      </c>
      <c r="R53" s="54">
        <v>58.883000000000003</v>
      </c>
    </row>
    <row r="54" spans="2:18" x14ac:dyDescent="0.3">
      <c r="B54" s="58"/>
      <c r="C54" s="58"/>
      <c r="D54" s="58"/>
      <c r="M54" s="129">
        <v>45824.625</v>
      </c>
      <c r="N54" s="54">
        <v>44.610999999999997</v>
      </c>
      <c r="O54" s="129">
        <v>45897.625</v>
      </c>
      <c r="P54" s="54">
        <v>33.628</v>
      </c>
      <c r="Q54" s="129">
        <v>45824.625</v>
      </c>
      <c r="R54" s="54">
        <v>58.064</v>
      </c>
    </row>
    <row r="55" spans="2:18" x14ac:dyDescent="0.3">
      <c r="B55" s="58"/>
      <c r="C55" s="58"/>
      <c r="D55" s="58"/>
      <c r="M55" s="129">
        <v>45825.625</v>
      </c>
      <c r="N55" s="54">
        <v>45.368000000000002</v>
      </c>
      <c r="O55" s="129">
        <v>45901.625</v>
      </c>
      <c r="P55" s="54">
        <v>34.606000000000002</v>
      </c>
      <c r="Q55" s="129">
        <v>45825.625</v>
      </c>
      <c r="R55" s="54">
        <v>57.911999999999999</v>
      </c>
    </row>
    <row r="56" spans="2:18" x14ac:dyDescent="0.3">
      <c r="B56" s="58"/>
      <c r="C56" s="58"/>
      <c r="D56" s="58"/>
      <c r="M56" s="129">
        <v>45826.625</v>
      </c>
      <c r="N56" s="54">
        <v>46.523000000000003</v>
      </c>
      <c r="O56" s="129">
        <v>45902.625</v>
      </c>
      <c r="P56" s="54">
        <v>35.195</v>
      </c>
      <c r="Q56" s="129">
        <v>45826.625</v>
      </c>
      <c r="R56" s="54">
        <v>57.851999999999997</v>
      </c>
    </row>
    <row r="57" spans="2:18" x14ac:dyDescent="0.3">
      <c r="M57" s="129">
        <v>45827.625</v>
      </c>
      <c r="N57" s="54">
        <v>48.179000000000002</v>
      </c>
      <c r="O57" s="129">
        <v>45903.625</v>
      </c>
      <c r="P57" s="54">
        <v>35.161000000000001</v>
      </c>
      <c r="Q57" s="129">
        <v>45827.625</v>
      </c>
      <c r="R57" s="54">
        <v>59.573</v>
      </c>
    </row>
    <row r="58" spans="2:18" x14ac:dyDescent="0.3">
      <c r="M58" s="129">
        <v>45828.625</v>
      </c>
      <c r="N58" s="54">
        <v>47.363</v>
      </c>
      <c r="O58" s="129">
        <v>45904.625</v>
      </c>
      <c r="P58" s="54">
        <v>34.134999999999998</v>
      </c>
      <c r="Q58" s="129">
        <v>45828.625</v>
      </c>
      <c r="R58" s="54">
        <v>58.72</v>
      </c>
    </row>
    <row r="59" spans="2:18" x14ac:dyDescent="0.3">
      <c r="M59" s="129">
        <v>45831.625</v>
      </c>
      <c r="N59" s="54">
        <v>46.848999999999997</v>
      </c>
      <c r="O59" s="129">
        <v>45908.625</v>
      </c>
      <c r="P59" s="54">
        <v>34.101999999999997</v>
      </c>
      <c r="Q59" s="129">
        <v>45831.625</v>
      </c>
      <c r="R59" s="54">
        <v>58.292999999999999</v>
      </c>
    </row>
    <row r="60" spans="2:18" x14ac:dyDescent="0.3">
      <c r="M60" s="129">
        <v>45832.625</v>
      </c>
      <c r="N60" s="54">
        <v>44.784999999999997</v>
      </c>
      <c r="O60" s="129">
        <v>45909.625</v>
      </c>
      <c r="P60" s="54">
        <v>33.658999999999999</v>
      </c>
      <c r="Q60" s="129">
        <v>45832.625</v>
      </c>
      <c r="R60" s="54">
        <v>56.517000000000003</v>
      </c>
    </row>
    <row r="61" spans="2:18" x14ac:dyDescent="0.3">
      <c r="M61" s="129">
        <v>45833.625</v>
      </c>
      <c r="N61" s="54">
        <v>44.518999999999998</v>
      </c>
      <c r="O61" s="129">
        <v>45910.625</v>
      </c>
      <c r="P61" s="54">
        <v>33.450000000000003</v>
      </c>
      <c r="Q61" s="129">
        <v>45833.625</v>
      </c>
      <c r="R61" s="54">
        <v>56.24</v>
      </c>
    </row>
    <row r="62" spans="2:18" x14ac:dyDescent="0.3">
      <c r="M62" s="129">
        <v>45834.625</v>
      </c>
      <c r="N62" s="54">
        <v>44.546999999999997</v>
      </c>
      <c r="O62" s="129">
        <v>45911.625</v>
      </c>
      <c r="P62" s="54">
        <v>33.253</v>
      </c>
      <c r="Q62" s="129">
        <v>45834.625</v>
      </c>
      <c r="R62" s="54">
        <v>56.137</v>
      </c>
    </row>
    <row r="63" spans="2:18" x14ac:dyDescent="0.3">
      <c r="M63" s="129">
        <v>45835.625</v>
      </c>
      <c r="N63" s="54">
        <v>43.511000000000003</v>
      </c>
      <c r="O63" s="129">
        <v>45912.625</v>
      </c>
      <c r="P63" s="54">
        <v>33.185000000000002</v>
      </c>
      <c r="Q63" s="129">
        <v>45835.625</v>
      </c>
      <c r="R63" s="54">
        <v>55.307000000000002</v>
      </c>
    </row>
    <row r="64" spans="2:18" x14ac:dyDescent="0.3">
      <c r="M64" s="129">
        <v>45838.625</v>
      </c>
      <c r="N64" s="54">
        <v>43.36</v>
      </c>
      <c r="O64" s="129">
        <v>45915.625</v>
      </c>
      <c r="P64" s="54">
        <v>32.991</v>
      </c>
      <c r="Q64" s="129">
        <v>45838.625</v>
      </c>
      <c r="R64" s="54">
        <v>55.210999999999999</v>
      </c>
    </row>
    <row r="65" spans="13:18" x14ac:dyDescent="0.3">
      <c r="M65" s="129">
        <v>45839.625</v>
      </c>
      <c r="N65" s="54">
        <v>42.436</v>
      </c>
      <c r="O65" s="129">
        <v>45916.625</v>
      </c>
      <c r="P65" s="54">
        <v>33.220999999999997</v>
      </c>
      <c r="Q65" s="129">
        <v>45839.625</v>
      </c>
      <c r="R65" s="54">
        <v>54.709000000000003</v>
      </c>
    </row>
    <row r="66" spans="13:18" x14ac:dyDescent="0.3">
      <c r="M66" s="129">
        <v>45840.625</v>
      </c>
      <c r="N66" s="54">
        <v>41.960999999999999</v>
      </c>
      <c r="O66" s="129">
        <v>45917.625</v>
      </c>
      <c r="P66" s="54">
        <v>33.203000000000003</v>
      </c>
      <c r="Q66" s="129">
        <v>45840.625</v>
      </c>
      <c r="R66" s="54">
        <v>54.116999999999997</v>
      </c>
    </row>
    <row r="67" spans="13:18" x14ac:dyDescent="0.3">
      <c r="M67" s="129">
        <v>45841.625</v>
      </c>
      <c r="N67" s="54">
        <v>41.48</v>
      </c>
      <c r="O67" s="129">
        <v>45918.625</v>
      </c>
      <c r="P67" s="54">
        <v>32.850999999999999</v>
      </c>
      <c r="Q67" s="129">
        <v>45841.625</v>
      </c>
      <c r="R67" s="54">
        <v>54.017000000000003</v>
      </c>
    </row>
    <row r="68" spans="13:18" x14ac:dyDescent="0.3">
      <c r="M68" s="129">
        <v>45842.625</v>
      </c>
      <c r="N68" s="54">
        <v>41.780999999999999</v>
      </c>
      <c r="O68" s="129">
        <v>45919.625</v>
      </c>
      <c r="P68" s="54">
        <v>32.515999999999998</v>
      </c>
      <c r="Q68" s="129">
        <v>45842.625</v>
      </c>
      <c r="R68" s="54">
        <v>54.71</v>
      </c>
    </row>
    <row r="69" spans="13:18" x14ac:dyDescent="0.3">
      <c r="M69" s="129">
        <v>45845.625</v>
      </c>
      <c r="N69" s="54">
        <v>41.323</v>
      </c>
      <c r="O69" s="129">
        <v>45922.625</v>
      </c>
      <c r="P69" s="54">
        <v>35.517000000000003</v>
      </c>
      <c r="Q69" s="129">
        <v>45845.625</v>
      </c>
      <c r="R69" s="54">
        <v>54.939</v>
      </c>
    </row>
    <row r="70" spans="13:18" x14ac:dyDescent="0.3">
      <c r="M70" s="129">
        <v>45846.625</v>
      </c>
      <c r="N70" s="54">
        <v>41.024000000000001</v>
      </c>
      <c r="O70" s="129">
        <v>45923.625</v>
      </c>
      <c r="P70" s="54">
        <v>35.253</v>
      </c>
      <c r="Q70" s="129">
        <v>45846.625</v>
      </c>
      <c r="R70" s="54">
        <v>54.756</v>
      </c>
    </row>
    <row r="71" spans="13:18" x14ac:dyDescent="0.3">
      <c r="M71" s="129">
        <v>45847.625</v>
      </c>
      <c r="N71" s="54">
        <v>41.223999999999997</v>
      </c>
      <c r="O71" s="129">
        <v>45924.625</v>
      </c>
      <c r="P71" s="54">
        <v>35.186999999999998</v>
      </c>
      <c r="Q71" s="129">
        <v>45847.625</v>
      </c>
      <c r="R71" s="54">
        <v>54.945</v>
      </c>
    </row>
    <row r="72" spans="13:18" x14ac:dyDescent="0.3">
      <c r="M72" s="129">
        <v>45848.625</v>
      </c>
      <c r="N72" s="54">
        <v>40.31</v>
      </c>
      <c r="O72" s="129">
        <v>45925.625</v>
      </c>
      <c r="P72" s="54">
        <v>35.453000000000003</v>
      </c>
      <c r="Q72" s="129">
        <v>45848.625</v>
      </c>
      <c r="R72" s="54">
        <v>53.68</v>
      </c>
    </row>
    <row r="73" spans="13:18" x14ac:dyDescent="0.3">
      <c r="M73" s="129">
        <v>45849.625</v>
      </c>
      <c r="N73" s="54">
        <v>40.499000000000002</v>
      </c>
      <c r="O73" s="129">
        <v>45926.625</v>
      </c>
      <c r="P73" s="54">
        <v>35.406999999999996</v>
      </c>
      <c r="Q73" s="129">
        <v>45849.625</v>
      </c>
      <c r="R73" s="54">
        <v>55.517000000000003</v>
      </c>
    </row>
    <row r="74" spans="13:18" x14ac:dyDescent="0.3">
      <c r="M74" s="129">
        <v>45852.625</v>
      </c>
      <c r="N74" s="54">
        <v>41.247999999999998</v>
      </c>
      <c r="O74" s="129">
        <v>45929.625</v>
      </c>
      <c r="P74" s="54">
        <v>35.353000000000002</v>
      </c>
      <c r="Q74" s="129">
        <v>45852.625</v>
      </c>
      <c r="R74" s="54">
        <v>56.43</v>
      </c>
    </row>
    <row r="75" spans="13:18" x14ac:dyDescent="0.3">
      <c r="M75" s="129">
        <v>45853.625</v>
      </c>
      <c r="N75" s="54">
        <v>40.006</v>
      </c>
      <c r="O75" s="129">
        <v>45930.625</v>
      </c>
      <c r="P75" s="54">
        <v>35.423000000000002</v>
      </c>
      <c r="Q75" s="129">
        <v>45853.625</v>
      </c>
      <c r="R75" s="54">
        <v>55.691000000000003</v>
      </c>
    </row>
    <row r="76" spans="13:18" x14ac:dyDescent="0.3">
      <c r="M76" s="129">
        <v>45854.625</v>
      </c>
      <c r="N76" s="54">
        <v>40.494999999999997</v>
      </c>
      <c r="O76" s="129">
        <v>45931.625</v>
      </c>
      <c r="P76" s="54">
        <v>34.911999999999999</v>
      </c>
      <c r="Q76" s="129">
        <v>45854.625</v>
      </c>
      <c r="R76" s="54">
        <v>56.423999999999999</v>
      </c>
    </row>
    <row r="77" spans="13:18" x14ac:dyDescent="0.3">
      <c r="M77" s="129">
        <v>45855.625</v>
      </c>
      <c r="N77" s="54">
        <v>39.448999999999998</v>
      </c>
      <c r="O77" s="129">
        <v>45932.625</v>
      </c>
      <c r="P77" s="54">
        <v>33.39</v>
      </c>
      <c r="Q77" s="129">
        <v>45855.625</v>
      </c>
      <c r="R77" s="54">
        <v>56.11</v>
      </c>
    </row>
    <row r="78" spans="13:18" x14ac:dyDescent="0.3">
      <c r="M78" s="129">
        <v>45856.625</v>
      </c>
      <c r="N78" s="54">
        <v>39.037999999999997</v>
      </c>
      <c r="O78" s="129">
        <v>45933.625</v>
      </c>
      <c r="P78" s="54">
        <v>33.387</v>
      </c>
      <c r="Q78" s="129">
        <v>45856.625</v>
      </c>
      <c r="R78" s="54">
        <v>56.037999999999997</v>
      </c>
    </row>
    <row r="79" spans="13:18" x14ac:dyDescent="0.3">
      <c r="M79" s="129">
        <v>45859.625</v>
      </c>
      <c r="N79" s="54">
        <v>38.61</v>
      </c>
      <c r="O79" s="129">
        <v>45936.625</v>
      </c>
      <c r="P79" s="54">
        <v>34.415999999999997</v>
      </c>
      <c r="Q79" s="129">
        <v>45859.625</v>
      </c>
      <c r="R79" s="54">
        <v>56.106000000000002</v>
      </c>
    </row>
    <row r="80" spans="13:18" x14ac:dyDescent="0.3">
      <c r="M80" s="129">
        <v>45860.625</v>
      </c>
      <c r="N80" s="54">
        <v>39.155999999999999</v>
      </c>
      <c r="O80" s="129">
        <v>45937.625</v>
      </c>
      <c r="P80" s="54">
        <v>34.781999999999996</v>
      </c>
      <c r="Q80" s="129">
        <v>45860.625</v>
      </c>
      <c r="R80" s="54">
        <v>56.417999999999999</v>
      </c>
    </row>
    <row r="81" spans="13:18" x14ac:dyDescent="0.3">
      <c r="M81" s="129">
        <v>45861.625</v>
      </c>
      <c r="N81" s="54">
        <v>38.594000000000001</v>
      </c>
      <c r="O81" s="129">
        <v>45938.625</v>
      </c>
      <c r="P81" s="54">
        <v>35.098999999999997</v>
      </c>
      <c r="Q81" s="129">
        <v>45861.625</v>
      </c>
      <c r="R81" s="54">
        <v>56.917000000000002</v>
      </c>
    </row>
    <row r="82" spans="13:18" x14ac:dyDescent="0.3">
      <c r="M82" s="129">
        <v>45862.625</v>
      </c>
      <c r="N82" s="54">
        <v>37.491999999999997</v>
      </c>
      <c r="O82" s="129">
        <v>45939.625</v>
      </c>
      <c r="P82" s="54">
        <v>34.442</v>
      </c>
      <c r="Q82" s="129">
        <v>45862.625</v>
      </c>
      <c r="R82" s="54">
        <v>56.223999999999997</v>
      </c>
    </row>
    <row r="83" spans="13:18" x14ac:dyDescent="0.3">
      <c r="M83" s="129">
        <v>45863.625</v>
      </c>
      <c r="N83" s="54">
        <v>37.991999999999997</v>
      </c>
      <c r="O83" s="129">
        <v>45940.625</v>
      </c>
      <c r="P83" s="54">
        <v>34.442</v>
      </c>
      <c r="Q83" s="129">
        <v>45863.625</v>
      </c>
      <c r="R83" s="54">
        <v>57.046999999999997</v>
      </c>
    </row>
    <row r="84" spans="13:18" x14ac:dyDescent="0.3">
      <c r="M84" s="129">
        <v>45866.625</v>
      </c>
      <c r="N84" s="54">
        <v>38.216000000000001</v>
      </c>
      <c r="O84" s="129">
        <v>45943.625</v>
      </c>
      <c r="P84" s="54">
        <v>36.572000000000003</v>
      </c>
      <c r="Q84" s="129">
        <v>45866.625</v>
      </c>
      <c r="R84" s="54">
        <v>57.008000000000003</v>
      </c>
    </row>
    <row r="85" spans="13:18" x14ac:dyDescent="0.3">
      <c r="M85" s="129">
        <v>45867.625</v>
      </c>
      <c r="N85" s="54">
        <v>39.076000000000001</v>
      </c>
      <c r="O85" s="129">
        <v>45944.625</v>
      </c>
      <c r="P85" s="54">
        <v>37.72</v>
      </c>
      <c r="Q85" s="129">
        <v>45867.625</v>
      </c>
      <c r="R85" s="54">
        <v>56.99</v>
      </c>
    </row>
    <row r="86" spans="13:18" x14ac:dyDescent="0.3">
      <c r="M86" s="129">
        <v>45868.625</v>
      </c>
      <c r="N86" s="54">
        <v>39.246000000000002</v>
      </c>
      <c r="O86" s="129">
        <v>45945.625</v>
      </c>
      <c r="P86" s="54">
        <v>35.18</v>
      </c>
      <c r="Q86" s="129">
        <v>45868.625</v>
      </c>
      <c r="R86" s="54">
        <v>56.664000000000001</v>
      </c>
    </row>
    <row r="87" spans="13:18" x14ac:dyDescent="0.3">
      <c r="M87" s="129">
        <v>45869.625</v>
      </c>
      <c r="N87" s="54">
        <v>40.393999999999998</v>
      </c>
      <c r="O87" s="129">
        <v>45946.625</v>
      </c>
      <c r="P87" s="54">
        <v>35.090000000000003</v>
      </c>
      <c r="Q87" s="129">
        <v>45869.625</v>
      </c>
      <c r="R87" s="54">
        <v>56.28</v>
      </c>
    </row>
    <row r="88" spans="13:18" x14ac:dyDescent="0.3">
      <c r="M88" s="129">
        <v>45870.625</v>
      </c>
      <c r="N88" s="54">
        <v>42.654000000000003</v>
      </c>
      <c r="Q88" s="129">
        <v>45870.625</v>
      </c>
      <c r="R88" s="54">
        <v>58.079000000000001</v>
      </c>
    </row>
    <row r="89" spans="13:18" x14ac:dyDescent="0.3">
      <c r="M89" s="129">
        <v>45873.625</v>
      </c>
      <c r="N89" s="54">
        <v>42.503999999999998</v>
      </c>
      <c r="Q89" s="129">
        <v>45873.625</v>
      </c>
      <c r="R89" s="54">
        <v>57.991</v>
      </c>
    </row>
    <row r="90" spans="13:18" x14ac:dyDescent="0.3">
      <c r="M90" s="129">
        <v>45874.625</v>
      </c>
      <c r="N90" s="54">
        <v>42.567999999999998</v>
      </c>
      <c r="Q90" s="129">
        <v>45874.625</v>
      </c>
      <c r="R90" s="54">
        <v>57.472999999999999</v>
      </c>
    </row>
    <row r="91" spans="13:18" x14ac:dyDescent="0.3">
      <c r="M91" s="129">
        <v>45875.625</v>
      </c>
      <c r="N91" s="54">
        <v>42.811</v>
      </c>
      <c r="Q91" s="129">
        <v>45875.625</v>
      </c>
      <c r="R91" s="54">
        <v>57.191000000000003</v>
      </c>
    </row>
    <row r="92" spans="13:18" x14ac:dyDescent="0.3">
      <c r="M92" s="129">
        <v>45876.625</v>
      </c>
      <c r="N92" s="54">
        <v>42.009</v>
      </c>
      <c r="Q92" s="129">
        <v>45876.625</v>
      </c>
      <c r="R92" s="54">
        <v>56.19</v>
      </c>
    </row>
    <row r="93" spans="13:18" x14ac:dyDescent="0.3">
      <c r="M93" s="129">
        <v>45877.625</v>
      </c>
      <c r="N93" s="54">
        <v>42.15</v>
      </c>
      <c r="Q93" s="129">
        <v>45877.625</v>
      </c>
      <c r="R93" s="54">
        <v>55.26</v>
      </c>
    </row>
    <row r="94" spans="13:18" x14ac:dyDescent="0.3">
      <c r="M94" s="129">
        <v>45880.625</v>
      </c>
      <c r="N94" s="54">
        <v>41.886000000000003</v>
      </c>
      <c r="Q94" s="129">
        <v>45880.625</v>
      </c>
      <c r="R94" s="54">
        <v>55.061999999999998</v>
      </c>
    </row>
    <row r="95" spans="13:18" x14ac:dyDescent="0.3">
      <c r="M95" s="129">
        <v>45881.625</v>
      </c>
      <c r="N95" s="54">
        <v>42.012</v>
      </c>
      <c r="Q95" s="129">
        <v>45881.625</v>
      </c>
      <c r="R95" s="54">
        <v>54.386000000000003</v>
      </c>
    </row>
    <row r="96" spans="13:18" x14ac:dyDescent="0.3">
      <c r="M96" s="129">
        <v>45882.625</v>
      </c>
      <c r="N96" s="54">
        <v>41.433999999999997</v>
      </c>
      <c r="Q96" s="129">
        <v>45882.625</v>
      </c>
      <c r="R96" s="54">
        <v>53.500999999999998</v>
      </c>
    </row>
    <row r="97" spans="13:18" x14ac:dyDescent="0.3">
      <c r="M97" s="129">
        <v>45883.625</v>
      </c>
      <c r="N97" s="54">
        <v>40.765000000000001</v>
      </c>
      <c r="Q97" s="129">
        <v>45883.625</v>
      </c>
      <c r="R97" s="54">
        <v>52.978000000000002</v>
      </c>
    </row>
    <row r="98" spans="13:18" x14ac:dyDescent="0.3">
      <c r="M98" s="129">
        <v>45884.625</v>
      </c>
      <c r="N98" s="54">
        <v>40.72</v>
      </c>
      <c r="Q98" s="129">
        <v>45884.625</v>
      </c>
      <c r="R98" s="54">
        <v>52.999000000000002</v>
      </c>
    </row>
    <row r="99" spans="13:18" x14ac:dyDescent="0.3">
      <c r="M99" s="129">
        <v>45887.625</v>
      </c>
      <c r="N99" s="54">
        <v>40.914999999999999</v>
      </c>
      <c r="Q99" s="129">
        <v>45887.625</v>
      </c>
      <c r="R99" s="54">
        <v>53.317</v>
      </c>
    </row>
    <row r="100" spans="13:18" x14ac:dyDescent="0.3">
      <c r="M100" s="129">
        <v>45888.625</v>
      </c>
      <c r="N100" s="54">
        <v>41.639000000000003</v>
      </c>
      <c r="Q100" s="129">
        <v>45888.625</v>
      </c>
      <c r="R100" s="54">
        <v>53.121000000000002</v>
      </c>
    </row>
    <row r="101" spans="13:18" x14ac:dyDescent="0.3">
      <c r="M101" s="129">
        <v>45889.625</v>
      </c>
      <c r="N101" s="54">
        <v>42.988999999999997</v>
      </c>
      <c r="Q101" s="129">
        <v>45889.625</v>
      </c>
      <c r="R101" s="54">
        <v>53.008000000000003</v>
      </c>
    </row>
    <row r="102" spans="13:18" x14ac:dyDescent="0.3">
      <c r="M102" s="129">
        <v>45890.625</v>
      </c>
      <c r="N102" s="54">
        <v>42.866999999999997</v>
      </c>
      <c r="Q102" s="129">
        <v>45890.625</v>
      </c>
      <c r="R102" s="54">
        <v>53.393000000000001</v>
      </c>
    </row>
    <row r="103" spans="13:18" x14ac:dyDescent="0.3">
      <c r="M103" s="129">
        <v>45891.625</v>
      </c>
      <c r="N103" s="54">
        <v>43.009</v>
      </c>
      <c r="Q103" s="129">
        <v>45891.625</v>
      </c>
      <c r="R103" s="54">
        <v>53.387</v>
      </c>
    </row>
    <row r="104" spans="13:18" x14ac:dyDescent="0.3">
      <c r="M104" s="129">
        <v>45894.625</v>
      </c>
      <c r="N104" s="54">
        <v>42.521999999999998</v>
      </c>
      <c r="Q104" s="129">
        <v>45894.625</v>
      </c>
      <c r="R104" s="54">
        <v>52.463999999999999</v>
      </c>
    </row>
    <row r="105" spans="13:18" x14ac:dyDescent="0.3">
      <c r="M105" s="129">
        <v>45895.625</v>
      </c>
      <c r="N105" s="54">
        <v>43.627000000000002</v>
      </c>
      <c r="Q105" s="129">
        <v>45895.625</v>
      </c>
      <c r="R105" s="54">
        <v>53.911999999999999</v>
      </c>
    </row>
    <row r="106" spans="13:18" x14ac:dyDescent="0.3">
      <c r="M106" s="129">
        <v>45896.625</v>
      </c>
      <c r="N106" s="54">
        <v>43.198999999999998</v>
      </c>
      <c r="Q106" s="129">
        <v>45896.625</v>
      </c>
      <c r="R106" s="54">
        <v>53.225000000000001</v>
      </c>
    </row>
    <row r="107" spans="13:18" x14ac:dyDescent="0.3">
      <c r="M107" s="129">
        <v>45897.625</v>
      </c>
      <c r="N107" s="54">
        <v>43.302999999999997</v>
      </c>
      <c r="Q107" s="129">
        <v>45897.625</v>
      </c>
      <c r="R107" s="54">
        <v>54.14</v>
      </c>
    </row>
    <row r="108" spans="13:18" x14ac:dyDescent="0.3">
      <c r="M108" s="129">
        <v>45898.625</v>
      </c>
      <c r="N108" s="54">
        <v>43.933</v>
      </c>
      <c r="Q108" s="129">
        <v>45898.625</v>
      </c>
      <c r="R108" s="54">
        <v>54.610999999999997</v>
      </c>
    </row>
    <row r="109" spans="13:18" x14ac:dyDescent="0.3">
      <c r="M109" s="129">
        <v>45901.625</v>
      </c>
      <c r="N109" s="54">
        <v>43.805</v>
      </c>
      <c r="Q109" s="129">
        <v>45901.625</v>
      </c>
      <c r="R109" s="54">
        <v>54.036999999999999</v>
      </c>
    </row>
    <row r="110" spans="13:18" x14ac:dyDescent="0.3">
      <c r="M110" s="129">
        <v>45902.625</v>
      </c>
      <c r="N110" s="54">
        <v>44.895000000000003</v>
      </c>
      <c r="Q110" s="129">
        <v>45902.625</v>
      </c>
      <c r="R110" s="54">
        <v>54.703000000000003</v>
      </c>
    </row>
    <row r="111" spans="13:18" x14ac:dyDescent="0.3">
      <c r="M111" s="129">
        <v>45903.625</v>
      </c>
      <c r="N111" s="54">
        <v>44.619</v>
      </c>
      <c r="Q111" s="129">
        <v>45903.625</v>
      </c>
      <c r="R111" s="54">
        <v>54.1</v>
      </c>
    </row>
    <row r="112" spans="13:18" x14ac:dyDescent="0.3">
      <c r="M112" s="129">
        <v>45904.625</v>
      </c>
      <c r="N112" s="54">
        <v>43.335000000000001</v>
      </c>
      <c r="Q112" s="129">
        <v>45904.625</v>
      </c>
      <c r="R112" s="54">
        <v>53.344000000000001</v>
      </c>
    </row>
    <row r="113" spans="13:18" x14ac:dyDescent="0.3">
      <c r="M113" s="129">
        <v>45905.625</v>
      </c>
      <c r="N113" s="54">
        <v>43.165999999999997</v>
      </c>
      <c r="Q113" s="129">
        <v>45905.625</v>
      </c>
      <c r="R113" s="54">
        <v>51.8</v>
      </c>
    </row>
    <row r="114" spans="13:18" x14ac:dyDescent="0.3">
      <c r="M114" s="129">
        <v>45908.625</v>
      </c>
      <c r="N114" s="54">
        <v>42.848999999999997</v>
      </c>
      <c r="Q114" s="129">
        <v>45908.625</v>
      </c>
      <c r="R114" s="54">
        <v>51.392000000000003</v>
      </c>
    </row>
    <row r="115" spans="13:18" x14ac:dyDescent="0.3">
      <c r="M115" s="129">
        <v>45909.625</v>
      </c>
      <c r="N115" s="54">
        <v>42.512</v>
      </c>
      <c r="Q115" s="129">
        <v>45909.625</v>
      </c>
      <c r="R115" s="54">
        <v>50.817</v>
      </c>
    </row>
    <row r="116" spans="13:18" x14ac:dyDescent="0.3">
      <c r="M116" s="129">
        <v>45910.625</v>
      </c>
      <c r="N116" s="54">
        <v>42.311999999999998</v>
      </c>
      <c r="Q116" s="129">
        <v>45910.625</v>
      </c>
      <c r="R116" s="54">
        <v>49.832999999999998</v>
      </c>
    </row>
    <row r="117" spans="13:18" x14ac:dyDescent="0.3">
      <c r="M117" s="129">
        <v>45911.625</v>
      </c>
      <c r="N117" s="54">
        <v>42.148000000000003</v>
      </c>
      <c r="Q117" s="129">
        <v>45911.625</v>
      </c>
      <c r="R117" s="54">
        <v>49.048999999999999</v>
      </c>
    </row>
    <row r="118" spans="13:18" x14ac:dyDescent="0.3">
      <c r="M118" s="129">
        <v>45912.625</v>
      </c>
      <c r="N118" s="54">
        <v>42.167000000000002</v>
      </c>
      <c r="Q118" s="129">
        <v>45912.625</v>
      </c>
      <c r="R118" s="54">
        <v>48.445999999999998</v>
      </c>
    </row>
    <row r="119" spans="13:18" x14ac:dyDescent="0.3">
      <c r="M119" s="129">
        <v>45915.625</v>
      </c>
      <c r="N119" s="54">
        <v>41.593000000000004</v>
      </c>
      <c r="Q119" s="129">
        <v>45915.625</v>
      </c>
      <c r="R119" s="54">
        <v>48.027999999999999</v>
      </c>
    </row>
    <row r="120" spans="13:18" x14ac:dyDescent="0.3">
      <c r="M120" s="129">
        <v>45916.625</v>
      </c>
      <c r="N120" s="54">
        <v>41.957999999999998</v>
      </c>
      <c r="Q120" s="129">
        <v>45916.625</v>
      </c>
      <c r="R120" s="54">
        <v>46.912999999999997</v>
      </c>
    </row>
    <row r="121" spans="13:18" x14ac:dyDescent="0.3">
      <c r="M121" s="129">
        <v>45917.625</v>
      </c>
      <c r="N121" s="54">
        <v>42.527000000000001</v>
      </c>
      <c r="Q121" s="129">
        <v>45917.625</v>
      </c>
      <c r="R121" s="54">
        <v>47.116</v>
      </c>
    </row>
    <row r="122" spans="13:18" x14ac:dyDescent="0.3">
      <c r="M122" s="129">
        <v>45918.625</v>
      </c>
      <c r="N122" s="54">
        <v>42.009</v>
      </c>
      <c r="Q122" s="129">
        <v>45918.625</v>
      </c>
      <c r="R122" s="54">
        <v>46.26</v>
      </c>
    </row>
    <row r="123" spans="13:18" x14ac:dyDescent="0.3">
      <c r="M123" s="129">
        <v>45919.625</v>
      </c>
      <c r="N123" s="54">
        <v>41.935000000000002</v>
      </c>
      <c r="Q123" s="129">
        <v>45919.625</v>
      </c>
      <c r="R123" s="54">
        <v>45.433</v>
      </c>
    </row>
    <row r="124" spans="13:18" x14ac:dyDescent="0.3">
      <c r="M124" s="129">
        <v>45922.625</v>
      </c>
      <c r="N124" s="54">
        <v>46.195</v>
      </c>
      <c r="Q124" s="129">
        <v>45922.625</v>
      </c>
      <c r="R124" s="54">
        <v>50.432000000000002</v>
      </c>
    </row>
    <row r="125" spans="13:18" x14ac:dyDescent="0.3">
      <c r="M125" s="129">
        <v>45923.625</v>
      </c>
      <c r="N125" s="54">
        <v>45.677999999999997</v>
      </c>
      <c r="Q125" s="129">
        <v>45923.625</v>
      </c>
      <c r="R125" s="54">
        <v>49.762999999999998</v>
      </c>
    </row>
    <row r="126" spans="13:18" x14ac:dyDescent="0.3">
      <c r="M126" s="129">
        <v>45924.625</v>
      </c>
      <c r="N126" s="54">
        <v>45.94</v>
      </c>
      <c r="Q126" s="129">
        <v>45924.625</v>
      </c>
      <c r="R126" s="54">
        <v>49.73</v>
      </c>
    </row>
    <row r="127" spans="13:18" x14ac:dyDescent="0.3">
      <c r="M127" s="129">
        <v>45925.625</v>
      </c>
      <c r="N127" s="54">
        <v>46.070999999999998</v>
      </c>
      <c r="Q127" s="129">
        <v>45925.625</v>
      </c>
      <c r="R127" s="54">
        <v>49.83</v>
      </c>
    </row>
    <row r="128" spans="13:18" x14ac:dyDescent="0.3">
      <c r="M128" s="129">
        <v>45926.625</v>
      </c>
      <c r="N128" s="54">
        <v>45.92</v>
      </c>
      <c r="Q128" s="129">
        <v>45926.625</v>
      </c>
      <c r="R128" s="54">
        <v>49.52</v>
      </c>
    </row>
    <row r="129" spans="13:18" x14ac:dyDescent="0.3">
      <c r="M129" s="129">
        <v>45929.625</v>
      </c>
      <c r="N129" s="54">
        <v>45.886000000000003</v>
      </c>
      <c r="Q129" s="129">
        <v>45929.625</v>
      </c>
      <c r="R129" s="54">
        <v>48.94</v>
      </c>
    </row>
    <row r="130" spans="13:18" x14ac:dyDescent="0.3">
      <c r="M130" s="129">
        <v>45930.625</v>
      </c>
      <c r="N130" s="54">
        <v>46.996000000000002</v>
      </c>
      <c r="Q130" s="129">
        <v>45930.625</v>
      </c>
      <c r="R130" s="54">
        <v>49.445</v>
      </c>
    </row>
    <row r="131" spans="13:18" x14ac:dyDescent="0.3">
      <c r="M131" s="129">
        <v>45931.625</v>
      </c>
      <c r="N131" s="54">
        <v>46.935000000000002</v>
      </c>
      <c r="Q131" s="129">
        <v>45931.625</v>
      </c>
      <c r="R131" s="54">
        <v>49.313000000000002</v>
      </c>
    </row>
    <row r="132" spans="13:18" x14ac:dyDescent="0.3">
      <c r="M132" s="129">
        <v>45932.625</v>
      </c>
      <c r="N132" s="54">
        <v>46.104999999999997</v>
      </c>
      <c r="Q132" s="129">
        <v>45932.625</v>
      </c>
      <c r="R132" s="54">
        <v>49.113999999999997</v>
      </c>
    </row>
    <row r="133" spans="13:18" x14ac:dyDescent="0.3">
      <c r="M133" s="129">
        <v>45933.625</v>
      </c>
      <c r="N133" s="54">
        <v>46.1</v>
      </c>
      <c r="Q133" s="129">
        <v>45933.625</v>
      </c>
      <c r="R133" s="54">
        <v>47.597000000000001</v>
      </c>
    </row>
    <row r="134" spans="13:18" x14ac:dyDescent="0.3">
      <c r="M134" s="129">
        <v>45936.625</v>
      </c>
      <c r="N134" s="54">
        <v>46.697000000000003</v>
      </c>
      <c r="Q134" s="129">
        <v>45936.625</v>
      </c>
      <c r="R134" s="54">
        <v>49.274000000000001</v>
      </c>
    </row>
    <row r="135" spans="13:18" x14ac:dyDescent="0.3">
      <c r="M135" s="129">
        <v>45937.625</v>
      </c>
      <c r="N135" s="54">
        <v>46.832000000000001</v>
      </c>
      <c r="Q135" s="129">
        <v>45937.625</v>
      </c>
      <c r="R135" s="54">
        <v>49.777999999999999</v>
      </c>
    </row>
    <row r="136" spans="13:18" x14ac:dyDescent="0.3">
      <c r="M136" s="129">
        <v>45938.625</v>
      </c>
      <c r="N136" s="54">
        <v>47.168999999999997</v>
      </c>
      <c r="Q136" s="129">
        <v>45938.625</v>
      </c>
      <c r="R136" s="54">
        <v>49.825000000000003</v>
      </c>
    </row>
    <row r="137" spans="13:18" x14ac:dyDescent="0.3">
      <c r="M137" s="129">
        <v>45939.625</v>
      </c>
      <c r="N137" s="54">
        <v>46.902000000000001</v>
      </c>
      <c r="Q137" s="129">
        <v>45939.625</v>
      </c>
      <c r="R137" s="54">
        <v>50.210999999999999</v>
      </c>
    </row>
    <row r="138" spans="13:18" x14ac:dyDescent="0.3">
      <c r="M138" s="129">
        <v>45940.625</v>
      </c>
      <c r="N138" s="54">
        <v>48.610999999999997</v>
      </c>
      <c r="Q138" s="129">
        <v>45940.625</v>
      </c>
      <c r="R138" s="54">
        <v>50.311</v>
      </c>
    </row>
    <row r="139" spans="13:18" x14ac:dyDescent="0.3">
      <c r="M139" s="129">
        <v>45943.625</v>
      </c>
      <c r="N139" s="54">
        <v>50.231000000000002</v>
      </c>
      <c r="Q139" s="129">
        <v>45943.625</v>
      </c>
      <c r="R139" s="54">
        <v>51.667000000000002</v>
      </c>
    </row>
    <row r="140" spans="13:18" x14ac:dyDescent="0.3">
      <c r="M140" s="129">
        <v>45944.625</v>
      </c>
      <c r="N140" s="54">
        <v>50.671999999999997</v>
      </c>
      <c r="Q140" s="129">
        <v>45944.625</v>
      </c>
      <c r="R140" s="54">
        <v>53.13</v>
      </c>
    </row>
    <row r="141" spans="13:18" x14ac:dyDescent="0.3">
      <c r="M141" s="129">
        <v>45945.625</v>
      </c>
      <c r="N141" s="54">
        <v>47.665999999999997</v>
      </c>
      <c r="Q141" s="129">
        <v>45945.625</v>
      </c>
      <c r="R141" s="54">
        <v>50.527999999999999</v>
      </c>
    </row>
    <row r="142" spans="13:18" x14ac:dyDescent="0.3">
      <c r="M142" s="129">
        <v>45946.625</v>
      </c>
      <c r="N142" s="54">
        <v>47.408999999999999</v>
      </c>
      <c r="Q142" s="129">
        <v>45946.625</v>
      </c>
      <c r="R142" s="54">
        <v>50.088999999999999</v>
      </c>
    </row>
  </sheetData>
  <mergeCells count="3">
    <mergeCell ref="H12:J12"/>
    <mergeCell ref="B12:D12"/>
    <mergeCell ref="E12:G12"/>
  </mergeCells>
  <conditionalFormatting sqref="R1:R7 K8:K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2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45751.625</v>
      </c>
      <c r="K3" s="1">
        <v>68.006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60.997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45754.625</v>
      </c>
      <c r="K4" s="1">
        <v>75.381</v>
      </c>
      <c r="L4" s="130">
        <v>45754.625</v>
      </c>
      <c r="M4" s="1">
        <v>66.171999999999997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45755.625</v>
      </c>
      <c r="K5" s="1">
        <v>73.911000000000001</v>
      </c>
      <c r="L5" s="130">
        <v>45755.625</v>
      </c>
      <c r="M5" s="1">
        <v>64.888000000000005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45756.625</v>
      </c>
      <c r="K6" s="1">
        <v>80.438999999999993</v>
      </c>
      <c r="L6" s="130">
        <v>45756.625</v>
      </c>
      <c r="M6" s="1">
        <v>69.603999999999999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45757.625</v>
      </c>
      <c r="K7" s="1">
        <v>70.930999999999997</v>
      </c>
      <c r="L7" s="130">
        <v>45757.625</v>
      </c>
      <c r="M7" s="1">
        <v>61.728999999999999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45758.625</v>
      </c>
      <c r="K8" s="3">
        <v>73.141999999999996</v>
      </c>
      <c r="L8" s="126">
        <v>45758.625</v>
      </c>
      <c r="M8" s="3">
        <v>66.543999999999997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3">
        <v>71.98</v>
      </c>
      <c r="L9" s="126">
        <v>45761.625</v>
      </c>
      <c r="M9" s="3">
        <v>65.197999999999993</v>
      </c>
    </row>
    <row r="10" spans="1:13" ht="15" thickBot="1" x14ac:dyDescent="0.35">
      <c r="A10" s="16" t="s">
        <v>28</v>
      </c>
      <c r="B10" s="21" cm="1">
        <f t="array" ref="B10">_xll.BDP(B4,"px_last")</f>
        <v>60.658529999999999</v>
      </c>
      <c r="C10" s="22" cm="1">
        <f t="array" ref="C10">_xll.BDP(C4,"px_last")</f>
        <v>42.859409999999997</v>
      </c>
      <c r="E10" s="1"/>
      <c r="F10" s="1"/>
      <c r="G10" s="1"/>
      <c r="H10" s="1"/>
      <c r="I10" s="1"/>
      <c r="J10" s="126">
        <v>45762.625</v>
      </c>
      <c r="K10" s="3">
        <v>68.724000000000004</v>
      </c>
      <c r="L10" s="126">
        <v>45762.625</v>
      </c>
      <c r="M10" s="3">
        <v>61.610999999999997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3">
        <v>68.763000000000005</v>
      </c>
      <c r="L11" s="126">
        <v>45763.625</v>
      </c>
      <c r="M11" s="3">
        <v>62.048999999999999</v>
      </c>
    </row>
    <row r="12" spans="1:13" ht="15" thickBot="1" x14ac:dyDescent="0.35">
      <c r="A12" s="39" t="s">
        <v>22</v>
      </c>
      <c r="B12" s="150" t="s">
        <v>0</v>
      </c>
      <c r="C12" s="151"/>
      <c r="D12" s="152"/>
      <c r="E12" s="153" t="s">
        <v>1</v>
      </c>
      <c r="F12" s="154"/>
      <c r="G12" s="155"/>
      <c r="H12" s="39" t="s">
        <v>16</v>
      </c>
      <c r="I12" s="1"/>
      <c r="J12" s="126">
        <v>45764.625</v>
      </c>
      <c r="K12" s="3">
        <v>67.513999999999996</v>
      </c>
      <c r="L12" s="126">
        <v>45764.625</v>
      </c>
      <c r="M12" s="3">
        <v>60.872999999999998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45765.625</v>
      </c>
      <c r="K13" s="3">
        <v>67.954999999999998</v>
      </c>
      <c r="L13" s="126">
        <v>45765.625</v>
      </c>
      <c r="M13" s="3">
        <v>61.368000000000002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45768.625</v>
      </c>
      <c r="K14" s="3">
        <v>68.281000000000006</v>
      </c>
      <c r="L14" s="126">
        <v>45768.625</v>
      </c>
      <c r="M14" s="3">
        <v>61.371000000000002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45769.625</v>
      </c>
      <c r="K15" s="3">
        <v>69.747</v>
      </c>
      <c r="L15" s="126">
        <v>45769.625</v>
      </c>
      <c r="M15" s="3">
        <v>61.530999999999999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45770.625</v>
      </c>
      <c r="K16" s="3">
        <v>65.537999999999997</v>
      </c>
      <c r="L16" s="126">
        <v>45770.625</v>
      </c>
      <c r="M16" s="3">
        <v>57.609000000000002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45771.625</v>
      </c>
      <c r="K17" s="3">
        <v>63.646999999999998</v>
      </c>
      <c r="L17" s="126">
        <v>45771.625</v>
      </c>
      <c r="M17" s="3">
        <v>57.097999999999999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45772.625</v>
      </c>
      <c r="K18" s="3">
        <v>62.796999999999997</v>
      </c>
      <c r="L18" s="126">
        <v>45772.625</v>
      </c>
      <c r="M18" s="3">
        <v>56.945999999999998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45775.625</v>
      </c>
      <c r="K19" s="3">
        <v>62.593000000000004</v>
      </c>
      <c r="L19" s="126">
        <v>45775.625</v>
      </c>
      <c r="M19" s="3">
        <v>55.893000000000001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45776.625</v>
      </c>
      <c r="K20" s="3">
        <v>62.488999999999997</v>
      </c>
      <c r="L20" s="126">
        <v>45776.625</v>
      </c>
      <c r="M20" s="3">
        <v>56.052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45777.625</v>
      </c>
      <c r="K21" s="3">
        <v>63.695</v>
      </c>
      <c r="L21" s="126">
        <v>45777.625</v>
      </c>
      <c r="M21" s="3">
        <v>57.515999999999998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45778.625</v>
      </c>
      <c r="K22" s="3">
        <v>63.323999999999998</v>
      </c>
      <c r="L22" s="126">
        <v>45778.625</v>
      </c>
      <c r="M22" s="3">
        <v>56.442999999999998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45779.625</v>
      </c>
      <c r="K23" s="3">
        <v>62.088000000000001</v>
      </c>
      <c r="L23" s="126">
        <v>45779.625</v>
      </c>
      <c r="M23" s="3">
        <v>55.758000000000003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45782.625</v>
      </c>
      <c r="K24" s="3">
        <v>62.707000000000001</v>
      </c>
      <c r="L24" s="126">
        <v>45782.625</v>
      </c>
      <c r="M24" s="3">
        <v>55.198999999999998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45783.625</v>
      </c>
      <c r="K25" s="3">
        <v>62.177</v>
      </c>
      <c r="L25" s="126">
        <v>45783.625</v>
      </c>
      <c r="M25" s="3">
        <v>54.997999999999998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45784.625</v>
      </c>
      <c r="K26" s="3">
        <v>62.27</v>
      </c>
      <c r="L26" s="126">
        <v>45784.625</v>
      </c>
      <c r="M26" s="3">
        <v>54.741999999999997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45785.625</v>
      </c>
      <c r="K27" s="3">
        <v>60.957000000000001</v>
      </c>
      <c r="L27" s="126">
        <v>45785.625</v>
      </c>
      <c r="M27" s="3">
        <v>54.015000000000001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45786.625</v>
      </c>
      <c r="K28" s="3">
        <v>59.165999999999997</v>
      </c>
      <c r="L28" s="126">
        <v>45786.625</v>
      </c>
      <c r="M28" s="3">
        <v>52.176000000000002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45789.625</v>
      </c>
      <c r="K29" s="3">
        <v>57.408999999999999</v>
      </c>
      <c r="L29" s="126">
        <v>45789.625</v>
      </c>
      <c r="M29" s="3">
        <v>50.143999999999998</v>
      </c>
    </row>
    <row r="30" spans="1:13" x14ac:dyDescent="0.3">
      <c r="A30" s="131">
        <v>45947</v>
      </c>
      <c r="B30" s="45">
        <f>$B$10</f>
        <v>60.658529999999999</v>
      </c>
      <c r="C30" s="31">
        <f t="shared" si="45"/>
        <v>-31332.617599999987</v>
      </c>
      <c r="D30" s="32">
        <f t="shared" si="46"/>
        <v>12222.222222222223</v>
      </c>
      <c r="E30" s="4">
        <f>$C$10</f>
        <v>42.859409999999997</v>
      </c>
      <c r="F30" s="31">
        <f t="shared" si="48"/>
        <v>-40271.93043999996</v>
      </c>
      <c r="G30" s="32">
        <f t="shared" si="49"/>
        <v>17111.111111111109</v>
      </c>
      <c r="H30" s="82">
        <f t="shared" si="50"/>
        <v>4050.4239511110864</v>
      </c>
      <c r="I30" s="1"/>
      <c r="J30" s="126">
        <v>45790.625</v>
      </c>
      <c r="K30" s="3">
        <v>55.457000000000001</v>
      </c>
      <c r="L30" s="126">
        <v>45790.625</v>
      </c>
      <c r="M30" s="3">
        <v>47.427999999999997</v>
      </c>
    </row>
    <row r="31" spans="1:13" x14ac:dyDescent="0.3">
      <c r="A31" s="131">
        <v>45950</v>
      </c>
      <c r="B31" s="45"/>
      <c r="C31" s="31"/>
      <c r="D31" s="32"/>
      <c r="E31" s="4"/>
      <c r="F31" s="31"/>
      <c r="G31" s="32"/>
      <c r="H31" s="18"/>
      <c r="I31" s="1"/>
      <c r="J31" s="126">
        <v>45791.625</v>
      </c>
      <c r="K31" s="3">
        <v>54.484999999999999</v>
      </c>
      <c r="L31" s="126">
        <v>45791.625</v>
      </c>
      <c r="M31" s="3">
        <v>47.1</v>
      </c>
    </row>
    <row r="32" spans="1:13" x14ac:dyDescent="0.3">
      <c r="A32" s="131">
        <v>45951</v>
      </c>
      <c r="B32" s="45"/>
      <c r="C32" s="31"/>
      <c r="D32" s="32"/>
      <c r="E32" s="4"/>
      <c r="F32" s="31"/>
      <c r="G32" s="32"/>
      <c r="H32" s="18"/>
      <c r="I32" s="1"/>
      <c r="J32" s="126">
        <v>45792.625</v>
      </c>
      <c r="K32" s="3">
        <v>55.613</v>
      </c>
      <c r="L32" s="126">
        <v>45792.625</v>
      </c>
      <c r="M32" s="3">
        <v>47.670999999999999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45793.625</v>
      </c>
      <c r="K33" s="3">
        <v>55.064</v>
      </c>
      <c r="L33" s="126">
        <v>45793.625</v>
      </c>
      <c r="M33" s="3">
        <v>47.079000000000001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45796.625</v>
      </c>
      <c r="K34" s="3">
        <v>55.41</v>
      </c>
      <c r="L34" s="126">
        <v>45796.625</v>
      </c>
      <c r="M34" s="3">
        <v>47.253999999999998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45797.625</v>
      </c>
      <c r="K35" s="3">
        <v>54.796999999999997</v>
      </c>
      <c r="L35" s="126">
        <v>45797.625</v>
      </c>
      <c r="M35" s="3">
        <v>46.546999999999997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45798.625</v>
      </c>
      <c r="K36" s="3">
        <v>55.066000000000003</v>
      </c>
      <c r="L36" s="126">
        <v>45798.625</v>
      </c>
      <c r="M36" s="3">
        <v>47.01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45799.625</v>
      </c>
      <c r="K37" s="3">
        <v>56.084000000000003</v>
      </c>
      <c r="L37" s="126">
        <v>45799.625</v>
      </c>
      <c r="M37" s="3">
        <v>47.945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45800.625</v>
      </c>
      <c r="K38" s="3">
        <v>56.822000000000003</v>
      </c>
      <c r="L38" s="126">
        <v>45800.625</v>
      </c>
      <c r="M38" s="3">
        <v>48.249000000000002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45803.625</v>
      </c>
      <c r="K39" s="3">
        <v>56.56</v>
      </c>
      <c r="L39" s="126">
        <v>45803.625</v>
      </c>
      <c r="M39" s="3">
        <v>48.801000000000002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45804.625</v>
      </c>
      <c r="K40" s="3">
        <v>54.860999999999997</v>
      </c>
      <c r="L40" s="126">
        <v>45804.625</v>
      </c>
      <c r="M40" s="3">
        <v>46.593000000000004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45805.625</v>
      </c>
      <c r="K41" s="3">
        <v>54.534999999999997</v>
      </c>
      <c r="L41" s="126">
        <v>45805.625</v>
      </c>
      <c r="M41" s="3">
        <v>46.209000000000003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45806.625</v>
      </c>
      <c r="K42" s="3">
        <v>53.756999999999998</v>
      </c>
      <c r="L42" s="126">
        <v>45806.625</v>
      </c>
      <c r="M42" s="3">
        <v>45.494999999999997</v>
      </c>
    </row>
    <row r="43" spans="1:13" x14ac:dyDescent="0.3">
      <c r="B43" s="62"/>
      <c r="C43" s="62"/>
      <c r="D43" s="62"/>
      <c r="F43" s="60"/>
      <c r="G43" s="60"/>
      <c r="H43" s="60"/>
      <c r="J43" s="126">
        <v>45807.625</v>
      </c>
      <c r="K43" s="3">
        <v>54.356000000000002</v>
      </c>
      <c r="L43" s="126">
        <v>45807.625</v>
      </c>
      <c r="M43" s="3">
        <v>46.136000000000003</v>
      </c>
    </row>
    <row r="44" spans="1:13" x14ac:dyDescent="0.3">
      <c r="B44" s="62"/>
      <c r="C44" s="62"/>
      <c r="D44" s="62"/>
      <c r="F44" s="60"/>
      <c r="G44" s="60"/>
      <c r="H44" s="60"/>
      <c r="J44" s="126">
        <v>45810.625</v>
      </c>
      <c r="K44" s="3">
        <v>54.506</v>
      </c>
      <c r="L44" s="126">
        <v>45810.625</v>
      </c>
      <c r="M44" s="3">
        <v>46.256</v>
      </c>
    </row>
    <row r="45" spans="1:13" x14ac:dyDescent="0.3">
      <c r="B45" s="62"/>
      <c r="C45" s="62"/>
      <c r="D45" s="62"/>
      <c r="F45" s="60"/>
      <c r="G45" s="60"/>
      <c r="H45" s="60"/>
      <c r="J45" s="126">
        <v>45811.625</v>
      </c>
      <c r="K45" s="3">
        <v>53.761000000000003</v>
      </c>
      <c r="L45" s="126">
        <v>45811.625</v>
      </c>
      <c r="M45" s="3">
        <v>45.429000000000002</v>
      </c>
    </row>
    <row r="46" spans="1:13" x14ac:dyDescent="0.3">
      <c r="B46" s="62"/>
      <c r="C46" s="62"/>
      <c r="D46" s="62"/>
      <c r="J46" s="126">
        <v>45812.625</v>
      </c>
      <c r="K46" s="3">
        <v>53.343000000000004</v>
      </c>
      <c r="L46" s="126">
        <v>45812.625</v>
      </c>
      <c r="M46" s="3">
        <v>45.515999999999998</v>
      </c>
    </row>
    <row r="47" spans="1:13" x14ac:dyDescent="0.3">
      <c r="B47" s="62"/>
      <c r="C47" s="62"/>
      <c r="D47" s="62"/>
      <c r="J47" s="126">
        <v>45813.625</v>
      </c>
      <c r="K47" s="3">
        <v>53.338999999999999</v>
      </c>
      <c r="L47" s="126">
        <v>45813.625</v>
      </c>
      <c r="M47" s="3">
        <v>45.408999999999999</v>
      </c>
    </row>
    <row r="48" spans="1:13" x14ac:dyDescent="0.3">
      <c r="B48" s="62"/>
      <c r="C48" s="62"/>
      <c r="D48" s="62"/>
      <c r="J48" s="126">
        <v>45814.625</v>
      </c>
      <c r="K48" s="3">
        <v>53.445</v>
      </c>
      <c r="L48" s="126">
        <v>45814.625</v>
      </c>
      <c r="M48" s="3">
        <v>45.503999999999998</v>
      </c>
    </row>
    <row r="49" spans="2:13" x14ac:dyDescent="0.3">
      <c r="B49" s="62"/>
      <c r="C49" s="62"/>
      <c r="D49" s="62"/>
      <c r="J49" s="126">
        <v>45817.625</v>
      </c>
      <c r="K49" s="3">
        <v>52.607999999999997</v>
      </c>
      <c r="L49" s="126">
        <v>45817.625</v>
      </c>
      <c r="M49" s="3">
        <v>44.362000000000002</v>
      </c>
    </row>
    <row r="50" spans="2:13" x14ac:dyDescent="0.3">
      <c r="B50" s="62"/>
      <c r="C50" s="62"/>
      <c r="D50" s="62"/>
      <c r="J50" s="126">
        <v>45818.625</v>
      </c>
      <c r="K50" s="3">
        <v>52.526000000000003</v>
      </c>
      <c r="L50" s="126">
        <v>45818.625</v>
      </c>
      <c r="M50" s="3">
        <v>44.154000000000003</v>
      </c>
    </row>
    <row r="51" spans="2:13" x14ac:dyDescent="0.3">
      <c r="B51" s="62"/>
      <c r="C51" s="62"/>
      <c r="D51" s="62"/>
      <c r="J51" s="126">
        <v>45819.625</v>
      </c>
      <c r="K51" s="3">
        <v>52.320999999999998</v>
      </c>
      <c r="L51" s="126">
        <v>45819.625</v>
      </c>
      <c r="M51" s="3">
        <v>44.084000000000003</v>
      </c>
    </row>
    <row r="52" spans="2:13" x14ac:dyDescent="0.3">
      <c r="B52" s="62"/>
      <c r="C52" s="62"/>
      <c r="D52" s="62"/>
      <c r="J52" s="126">
        <v>45820.625</v>
      </c>
      <c r="K52" s="3">
        <v>52.792999999999999</v>
      </c>
      <c r="L52" s="126">
        <v>45820.625</v>
      </c>
      <c r="M52" s="3">
        <v>43.744</v>
      </c>
    </row>
    <row r="53" spans="2:13" x14ac:dyDescent="0.3">
      <c r="B53" s="62"/>
      <c r="C53" s="62"/>
      <c r="D53" s="62"/>
      <c r="J53" s="126">
        <v>45821.625</v>
      </c>
      <c r="K53" s="3">
        <v>54.625999999999998</v>
      </c>
      <c r="L53" s="126">
        <v>45821.625</v>
      </c>
      <c r="M53" s="3">
        <v>45.664000000000001</v>
      </c>
    </row>
    <row r="54" spans="2:13" x14ac:dyDescent="0.3">
      <c r="J54" s="126">
        <v>45824.625</v>
      </c>
      <c r="K54" s="3">
        <v>53.648000000000003</v>
      </c>
      <c r="L54" s="126">
        <v>45824.625</v>
      </c>
      <c r="M54" s="3">
        <v>44.643000000000001</v>
      </c>
    </row>
    <row r="55" spans="2:13" x14ac:dyDescent="0.3">
      <c r="J55" s="126">
        <v>45825.625</v>
      </c>
      <c r="K55" s="3">
        <v>54.304000000000002</v>
      </c>
      <c r="L55" s="126">
        <v>45825.625</v>
      </c>
      <c r="M55" s="3">
        <v>45.134999999999998</v>
      </c>
    </row>
    <row r="56" spans="2:13" x14ac:dyDescent="0.3">
      <c r="J56" s="126">
        <v>45826.625</v>
      </c>
      <c r="K56" s="3">
        <v>55.563000000000002</v>
      </c>
      <c r="L56" s="126">
        <v>45826.625</v>
      </c>
      <c r="M56" s="3">
        <v>45.765999999999998</v>
      </c>
    </row>
    <row r="57" spans="2:13" x14ac:dyDescent="0.3">
      <c r="J57" s="126">
        <v>45827.625</v>
      </c>
      <c r="K57" s="3">
        <v>56.548999999999999</v>
      </c>
      <c r="L57" s="126">
        <v>45827.625</v>
      </c>
      <c r="M57" s="3">
        <v>46.936</v>
      </c>
    </row>
    <row r="58" spans="2:13" x14ac:dyDescent="0.3">
      <c r="J58" s="126">
        <v>45828.625</v>
      </c>
      <c r="K58" s="3">
        <v>56.744999999999997</v>
      </c>
      <c r="L58" s="126">
        <v>45828.625</v>
      </c>
      <c r="M58" s="3">
        <v>47.334000000000003</v>
      </c>
    </row>
    <row r="59" spans="2:13" x14ac:dyDescent="0.3">
      <c r="J59" s="126">
        <v>45831.625</v>
      </c>
      <c r="K59" s="3">
        <v>56.445999999999998</v>
      </c>
      <c r="L59" s="126">
        <v>45831.625</v>
      </c>
      <c r="M59" s="3">
        <v>47.360999999999997</v>
      </c>
    </row>
    <row r="60" spans="2:13" x14ac:dyDescent="0.3">
      <c r="J60" s="126">
        <v>45832.625</v>
      </c>
      <c r="K60" s="3">
        <v>54.844000000000001</v>
      </c>
      <c r="L60" s="126">
        <v>45832.625</v>
      </c>
      <c r="M60" s="3">
        <v>44.459000000000003</v>
      </c>
    </row>
    <row r="61" spans="2:13" x14ac:dyDescent="0.3">
      <c r="J61" s="126">
        <v>45833.625</v>
      </c>
      <c r="K61" s="3">
        <v>54.302999999999997</v>
      </c>
      <c r="L61" s="126">
        <v>45833.625</v>
      </c>
      <c r="M61" s="3">
        <v>44.405000000000001</v>
      </c>
    </row>
    <row r="62" spans="2:13" x14ac:dyDescent="0.3">
      <c r="J62" s="126">
        <v>45834.625</v>
      </c>
      <c r="K62" s="3">
        <v>54.546999999999997</v>
      </c>
      <c r="L62" s="126">
        <v>45834.625</v>
      </c>
      <c r="M62" s="3">
        <v>44.191000000000003</v>
      </c>
    </row>
    <row r="63" spans="2:13" x14ac:dyDescent="0.3">
      <c r="J63" s="126">
        <v>45835.625</v>
      </c>
      <c r="K63" s="3">
        <v>53.935000000000002</v>
      </c>
      <c r="L63" s="126">
        <v>45835.625</v>
      </c>
      <c r="M63" s="3">
        <v>42.99</v>
      </c>
    </row>
    <row r="64" spans="2:13" x14ac:dyDescent="0.3">
      <c r="J64" s="126">
        <v>45838.625</v>
      </c>
      <c r="K64" s="3">
        <v>53.621000000000002</v>
      </c>
      <c r="L64" s="126">
        <v>45838.625</v>
      </c>
      <c r="M64" s="3">
        <v>42.261000000000003</v>
      </c>
    </row>
    <row r="65" spans="10:13" x14ac:dyDescent="0.3">
      <c r="J65" s="126">
        <v>45839.625</v>
      </c>
      <c r="K65" s="3">
        <v>53.929000000000002</v>
      </c>
      <c r="L65" s="126">
        <v>45839.625</v>
      </c>
      <c r="M65" s="3">
        <v>42.802999999999997</v>
      </c>
    </row>
    <row r="66" spans="10:13" x14ac:dyDescent="0.3">
      <c r="J66" s="126">
        <v>45840.625</v>
      </c>
      <c r="K66" s="3">
        <v>53.387999999999998</v>
      </c>
      <c r="L66" s="126">
        <v>45840.625</v>
      </c>
      <c r="M66" s="3">
        <v>42.024000000000001</v>
      </c>
    </row>
    <row r="67" spans="10:13" x14ac:dyDescent="0.3">
      <c r="J67" s="126">
        <v>45841.625</v>
      </c>
      <c r="K67" s="3">
        <v>53.204999999999998</v>
      </c>
      <c r="L67" s="126">
        <v>45841.625</v>
      </c>
      <c r="M67" s="3">
        <v>41.826999999999998</v>
      </c>
    </row>
    <row r="68" spans="10:13" x14ac:dyDescent="0.3">
      <c r="J68" s="126">
        <v>45842.625</v>
      </c>
      <c r="K68" s="3">
        <v>53.658999999999999</v>
      </c>
      <c r="L68" s="126">
        <v>45842.625</v>
      </c>
      <c r="M68" s="3">
        <v>42.152000000000001</v>
      </c>
    </row>
    <row r="69" spans="10:13" x14ac:dyDescent="0.3">
      <c r="J69" s="126">
        <v>45845.625</v>
      </c>
      <c r="K69" s="3">
        <v>53.37</v>
      </c>
      <c r="L69" s="126">
        <v>45845.625</v>
      </c>
      <c r="M69" s="3">
        <v>42.04</v>
      </c>
    </row>
    <row r="70" spans="10:13" x14ac:dyDescent="0.3">
      <c r="J70" s="126">
        <v>45846.625</v>
      </c>
      <c r="K70" s="3">
        <v>53.279000000000003</v>
      </c>
      <c r="L70" s="126">
        <v>45846.625</v>
      </c>
      <c r="M70" s="3">
        <v>41.741</v>
      </c>
    </row>
    <row r="71" spans="10:13" x14ac:dyDescent="0.3">
      <c r="J71" s="126">
        <v>45847.625</v>
      </c>
      <c r="K71" s="3">
        <v>53.136000000000003</v>
      </c>
      <c r="L71" s="126">
        <v>45847.625</v>
      </c>
      <c r="M71" s="3">
        <v>41.680999999999997</v>
      </c>
    </row>
    <row r="72" spans="10:13" x14ac:dyDescent="0.3">
      <c r="J72" s="126">
        <v>45848.625</v>
      </c>
      <c r="K72" s="3">
        <v>52.456000000000003</v>
      </c>
      <c r="L72" s="126">
        <v>45848.625</v>
      </c>
      <c r="M72" s="3">
        <v>41.457999999999998</v>
      </c>
    </row>
    <row r="73" spans="10:13" x14ac:dyDescent="0.3">
      <c r="J73" s="126">
        <v>45849.625</v>
      </c>
      <c r="K73" s="3">
        <v>53.395000000000003</v>
      </c>
      <c r="L73" s="126">
        <v>45849.625</v>
      </c>
      <c r="M73" s="3">
        <v>41.636000000000003</v>
      </c>
    </row>
    <row r="74" spans="10:13" x14ac:dyDescent="0.3">
      <c r="J74" s="126">
        <v>45852.625</v>
      </c>
      <c r="K74" s="3">
        <v>53.255000000000003</v>
      </c>
      <c r="L74" s="126">
        <v>45852.625</v>
      </c>
      <c r="M74" s="3">
        <v>42.579000000000001</v>
      </c>
    </row>
    <row r="75" spans="10:13" x14ac:dyDescent="0.3">
      <c r="J75" s="126">
        <v>45853.625</v>
      </c>
      <c r="K75" s="3">
        <v>52.918999999999997</v>
      </c>
      <c r="L75" s="126">
        <v>45853.625</v>
      </c>
      <c r="M75" s="3">
        <v>41.76</v>
      </c>
    </row>
    <row r="76" spans="10:13" x14ac:dyDescent="0.3">
      <c r="J76" s="126">
        <v>45854.625</v>
      </c>
      <c r="K76" s="3">
        <v>53.899000000000001</v>
      </c>
      <c r="L76" s="126">
        <v>45854.625</v>
      </c>
      <c r="M76" s="3">
        <v>42.137</v>
      </c>
    </row>
    <row r="77" spans="10:13" x14ac:dyDescent="0.3">
      <c r="J77" s="126">
        <v>45855.625</v>
      </c>
      <c r="K77" s="3">
        <v>53.494999999999997</v>
      </c>
      <c r="L77" s="126">
        <v>45855.625</v>
      </c>
      <c r="M77" s="3">
        <v>41.612000000000002</v>
      </c>
    </row>
    <row r="78" spans="10:13" x14ac:dyDescent="0.3">
      <c r="J78" s="126">
        <v>45856.625</v>
      </c>
      <c r="K78" s="3">
        <v>52.932000000000002</v>
      </c>
      <c r="L78" s="126">
        <v>45856.625</v>
      </c>
      <c r="M78" s="3">
        <v>40.875999999999998</v>
      </c>
    </row>
    <row r="79" spans="10:13" x14ac:dyDescent="0.3">
      <c r="J79" s="126">
        <v>45859.625</v>
      </c>
      <c r="K79" s="3">
        <v>52.993000000000002</v>
      </c>
      <c r="L79" s="126">
        <v>45859.625</v>
      </c>
      <c r="M79" s="3">
        <v>40.923999999999999</v>
      </c>
    </row>
    <row r="80" spans="10:13" x14ac:dyDescent="0.3">
      <c r="J80" s="126">
        <v>45860.625</v>
      </c>
      <c r="K80" s="3">
        <v>53.313000000000002</v>
      </c>
      <c r="L80" s="126">
        <v>45860.625</v>
      </c>
      <c r="M80" s="3">
        <v>41.140999999999998</v>
      </c>
    </row>
    <row r="81" spans="10:13" x14ac:dyDescent="0.3">
      <c r="J81" s="126">
        <v>45861.625</v>
      </c>
      <c r="K81" s="3">
        <v>52.954000000000001</v>
      </c>
      <c r="L81" s="126">
        <v>45861.625</v>
      </c>
      <c r="M81" s="3">
        <v>40.151000000000003</v>
      </c>
    </row>
    <row r="82" spans="10:13" x14ac:dyDescent="0.3">
      <c r="J82" s="126">
        <v>45862.625</v>
      </c>
      <c r="K82" s="3">
        <v>52.107999999999997</v>
      </c>
      <c r="L82" s="126">
        <v>45862.625</v>
      </c>
      <c r="M82" s="3">
        <v>40.003</v>
      </c>
    </row>
    <row r="83" spans="10:13" x14ac:dyDescent="0.3">
      <c r="J83" s="126">
        <v>45863.625</v>
      </c>
      <c r="K83" s="3">
        <v>52.244999999999997</v>
      </c>
      <c r="L83" s="126">
        <v>45863.625</v>
      </c>
      <c r="M83" s="3">
        <v>39.965000000000003</v>
      </c>
    </row>
    <row r="84" spans="10:13" x14ac:dyDescent="0.3">
      <c r="J84" s="126">
        <v>45866.625</v>
      </c>
      <c r="K84" s="3">
        <v>51.534999999999997</v>
      </c>
      <c r="L84" s="126">
        <v>45866.625</v>
      </c>
      <c r="M84" s="3">
        <v>39.429000000000002</v>
      </c>
    </row>
    <row r="85" spans="10:13" x14ac:dyDescent="0.3">
      <c r="J85" s="126">
        <v>45867.625</v>
      </c>
      <c r="K85" s="3">
        <v>51.484999999999999</v>
      </c>
      <c r="L85" s="126">
        <v>45867.625</v>
      </c>
      <c r="M85" s="3">
        <v>39.277000000000001</v>
      </c>
    </row>
    <row r="86" spans="10:13" x14ac:dyDescent="0.3">
      <c r="J86" s="126">
        <v>45868.625</v>
      </c>
      <c r="K86" s="3">
        <v>51.128999999999998</v>
      </c>
      <c r="L86" s="126">
        <v>45868.625</v>
      </c>
      <c r="M86" s="3">
        <v>39.100999999999999</v>
      </c>
    </row>
    <row r="87" spans="10:13" x14ac:dyDescent="0.3">
      <c r="J87" s="126">
        <v>45869.625</v>
      </c>
      <c r="K87" s="3">
        <v>51.021000000000001</v>
      </c>
      <c r="L87" s="126">
        <v>45869.625</v>
      </c>
      <c r="M87" s="3">
        <v>39.020000000000003</v>
      </c>
    </row>
    <row r="88" spans="10:13" x14ac:dyDescent="0.3">
      <c r="J88" s="126">
        <v>45870.625</v>
      </c>
      <c r="K88" s="3">
        <v>53.116</v>
      </c>
      <c r="L88" s="126">
        <v>45870.625</v>
      </c>
      <c r="M88" s="3">
        <v>40.494999999999997</v>
      </c>
    </row>
    <row r="89" spans="10:13" x14ac:dyDescent="0.3">
      <c r="J89" s="126">
        <v>45873.625</v>
      </c>
      <c r="K89" s="3">
        <v>53.188000000000002</v>
      </c>
      <c r="L89" s="126">
        <v>45873.625</v>
      </c>
      <c r="M89" s="3">
        <v>40.552999999999997</v>
      </c>
    </row>
    <row r="90" spans="10:13" x14ac:dyDescent="0.3">
      <c r="J90" s="126">
        <v>45874.625</v>
      </c>
      <c r="K90" s="3">
        <v>53.186999999999998</v>
      </c>
      <c r="L90" s="126">
        <v>45874.625</v>
      </c>
      <c r="M90" s="3">
        <v>40.091000000000001</v>
      </c>
    </row>
    <row r="91" spans="10:13" x14ac:dyDescent="0.3">
      <c r="J91" s="126">
        <v>45875.625</v>
      </c>
      <c r="K91" s="3">
        <v>52.622</v>
      </c>
      <c r="L91" s="126">
        <v>45875.625</v>
      </c>
      <c r="M91" s="3">
        <v>39.817</v>
      </c>
    </row>
    <row r="92" spans="10:13" x14ac:dyDescent="0.3">
      <c r="J92" s="126">
        <v>45876.625</v>
      </c>
      <c r="K92" s="3">
        <v>52.198</v>
      </c>
      <c r="L92" s="126">
        <v>45876.625</v>
      </c>
      <c r="M92" s="3">
        <v>38.610999999999997</v>
      </c>
    </row>
    <row r="93" spans="10:13" x14ac:dyDescent="0.3">
      <c r="J93" s="126">
        <v>45877.625</v>
      </c>
      <c r="K93" s="3">
        <v>51.991999999999997</v>
      </c>
      <c r="L93" s="126">
        <v>45877.625</v>
      </c>
      <c r="M93" s="3">
        <v>38.204999999999998</v>
      </c>
    </row>
    <row r="94" spans="10:13" x14ac:dyDescent="0.3">
      <c r="J94" s="126">
        <v>45880.625</v>
      </c>
      <c r="K94" s="3">
        <v>51.926000000000002</v>
      </c>
      <c r="L94" s="126">
        <v>45880.625</v>
      </c>
      <c r="M94" s="3">
        <v>37.720999999999997</v>
      </c>
    </row>
    <row r="95" spans="10:13" x14ac:dyDescent="0.3">
      <c r="J95" s="126">
        <v>45881.625</v>
      </c>
      <c r="K95" s="3">
        <v>52.116</v>
      </c>
      <c r="L95" s="126">
        <v>45881.625</v>
      </c>
      <c r="M95" s="3">
        <v>37.566000000000003</v>
      </c>
    </row>
    <row r="96" spans="10:13" x14ac:dyDescent="0.3">
      <c r="J96" s="126">
        <v>45882.625</v>
      </c>
      <c r="K96" s="3">
        <v>51.146000000000001</v>
      </c>
      <c r="L96" s="126">
        <v>45882.625</v>
      </c>
      <c r="M96" s="3">
        <v>37.143000000000001</v>
      </c>
    </row>
    <row r="97" spans="10:13" x14ac:dyDescent="0.3">
      <c r="J97" s="126">
        <v>45883.625</v>
      </c>
      <c r="K97" s="3">
        <v>51.491</v>
      </c>
      <c r="L97" s="126">
        <v>45883.625</v>
      </c>
      <c r="M97" s="3">
        <v>36.136000000000003</v>
      </c>
    </row>
    <row r="98" spans="10:13" x14ac:dyDescent="0.3">
      <c r="J98" s="126">
        <v>45884.625</v>
      </c>
      <c r="K98" s="3">
        <v>51.177</v>
      </c>
      <c r="L98" s="126">
        <v>45884.625</v>
      </c>
      <c r="M98" s="3">
        <v>36.046999999999997</v>
      </c>
    </row>
    <row r="99" spans="10:13" x14ac:dyDescent="0.3">
      <c r="J99" s="126">
        <v>45887.625</v>
      </c>
      <c r="K99" s="3">
        <v>51.094000000000001</v>
      </c>
      <c r="L99" s="126">
        <v>45887.625</v>
      </c>
      <c r="M99" s="3">
        <v>35.988</v>
      </c>
    </row>
    <row r="100" spans="10:13" x14ac:dyDescent="0.3">
      <c r="J100" s="126">
        <v>45888.625</v>
      </c>
      <c r="K100" s="3">
        <v>51.646000000000001</v>
      </c>
      <c r="L100" s="126">
        <v>45888.625</v>
      </c>
      <c r="M100" s="3">
        <v>35.609000000000002</v>
      </c>
    </row>
    <row r="101" spans="10:13" x14ac:dyDescent="0.3">
      <c r="J101" s="126">
        <v>45889.625</v>
      </c>
      <c r="K101" s="3">
        <v>51.572000000000003</v>
      </c>
      <c r="L101" s="126">
        <v>45889.625</v>
      </c>
      <c r="M101" s="3">
        <v>35.808</v>
      </c>
    </row>
    <row r="102" spans="10:13" x14ac:dyDescent="0.3">
      <c r="J102" s="126">
        <v>45890.625</v>
      </c>
      <c r="K102" s="3">
        <v>52.003</v>
      </c>
      <c r="L102" s="126">
        <v>45890.625</v>
      </c>
      <c r="M102" s="3">
        <v>36.588999999999999</v>
      </c>
    </row>
    <row r="103" spans="10:13" x14ac:dyDescent="0.3">
      <c r="J103" s="126">
        <v>45891.625</v>
      </c>
      <c r="K103" s="3">
        <v>51.804000000000002</v>
      </c>
      <c r="L103" s="126">
        <v>45891.625</v>
      </c>
      <c r="M103" s="3">
        <v>36.652000000000001</v>
      </c>
    </row>
    <row r="104" spans="10:13" x14ac:dyDescent="0.3">
      <c r="J104" s="126">
        <v>45894.625</v>
      </c>
      <c r="K104" s="3">
        <v>50.963000000000001</v>
      </c>
      <c r="L104" s="126">
        <v>45894.625</v>
      </c>
      <c r="M104" s="3">
        <v>36.311999999999998</v>
      </c>
    </row>
    <row r="105" spans="10:13" x14ac:dyDescent="0.3">
      <c r="J105" s="126">
        <v>45895.625</v>
      </c>
      <c r="K105" s="3">
        <v>52.515999999999998</v>
      </c>
      <c r="L105" s="126">
        <v>45895.625</v>
      </c>
      <c r="M105" s="3">
        <v>36.866999999999997</v>
      </c>
    </row>
    <row r="106" spans="10:13" x14ac:dyDescent="0.3">
      <c r="J106" s="126">
        <v>45896.625</v>
      </c>
      <c r="K106" s="3">
        <v>52.853000000000002</v>
      </c>
      <c r="L106" s="126">
        <v>45896.625</v>
      </c>
      <c r="M106" s="3">
        <v>38.023000000000003</v>
      </c>
    </row>
    <row r="107" spans="10:13" x14ac:dyDescent="0.3">
      <c r="J107" s="126">
        <v>45897.625</v>
      </c>
      <c r="K107" s="3">
        <v>53.463000000000001</v>
      </c>
      <c r="L107" s="126">
        <v>45897.625</v>
      </c>
      <c r="M107" s="3">
        <v>39.009</v>
      </c>
    </row>
    <row r="108" spans="10:13" x14ac:dyDescent="0.3">
      <c r="J108" s="126">
        <v>45898.625</v>
      </c>
      <c r="K108" s="3">
        <v>53.823</v>
      </c>
      <c r="L108" s="126">
        <v>45898.625</v>
      </c>
      <c r="M108" s="3">
        <v>39.082999999999998</v>
      </c>
    </row>
    <row r="109" spans="10:13" x14ac:dyDescent="0.3">
      <c r="J109" s="126">
        <v>45901.625</v>
      </c>
      <c r="K109" s="3">
        <v>54.084000000000003</v>
      </c>
      <c r="L109" s="126">
        <v>45901.625</v>
      </c>
      <c r="M109" s="3">
        <v>39.572000000000003</v>
      </c>
    </row>
    <row r="110" spans="10:13" x14ac:dyDescent="0.3">
      <c r="J110" s="126">
        <v>45902.625</v>
      </c>
      <c r="K110" s="3">
        <v>54.981000000000002</v>
      </c>
      <c r="L110" s="126">
        <v>45902.625</v>
      </c>
      <c r="M110" s="3">
        <v>40.35</v>
      </c>
    </row>
    <row r="111" spans="10:13" x14ac:dyDescent="0.3">
      <c r="J111" s="126">
        <v>45903.625</v>
      </c>
      <c r="K111" s="3">
        <v>55.804000000000002</v>
      </c>
      <c r="L111" s="126">
        <v>45903.625</v>
      </c>
      <c r="M111" s="3">
        <v>39.996000000000002</v>
      </c>
    </row>
    <row r="112" spans="10:13" x14ac:dyDescent="0.3">
      <c r="J112" s="126">
        <v>45904.625</v>
      </c>
      <c r="K112" s="3">
        <v>55.631</v>
      </c>
      <c r="L112" s="126">
        <v>45904.625</v>
      </c>
      <c r="M112" s="3">
        <v>38.920999999999999</v>
      </c>
    </row>
    <row r="113" spans="10:13" x14ac:dyDescent="0.3">
      <c r="J113" s="126">
        <v>45905.625</v>
      </c>
      <c r="K113" s="3">
        <v>55.226999999999997</v>
      </c>
      <c r="L113" s="126">
        <v>45905.625</v>
      </c>
      <c r="M113" s="3">
        <v>38.055999999999997</v>
      </c>
    </row>
    <row r="114" spans="10:13" x14ac:dyDescent="0.3">
      <c r="J114" s="126">
        <v>45908.625</v>
      </c>
      <c r="K114" s="3">
        <v>54.622999999999998</v>
      </c>
      <c r="L114" s="126">
        <v>45908.625</v>
      </c>
      <c r="M114" s="3">
        <v>38.365000000000002</v>
      </c>
    </row>
    <row r="115" spans="10:13" x14ac:dyDescent="0.3">
      <c r="J115" s="126">
        <v>45909.625</v>
      </c>
      <c r="K115" s="3">
        <v>54.384999999999998</v>
      </c>
      <c r="L115" s="126">
        <v>45909.625</v>
      </c>
      <c r="M115" s="3">
        <v>37.978999999999999</v>
      </c>
    </row>
    <row r="116" spans="10:13" x14ac:dyDescent="0.3">
      <c r="J116" s="126">
        <v>45910.625</v>
      </c>
      <c r="K116" s="3">
        <v>53.143999999999998</v>
      </c>
      <c r="L116" s="126">
        <v>45910.625</v>
      </c>
      <c r="M116" s="3">
        <v>37.517000000000003</v>
      </c>
    </row>
    <row r="117" spans="10:13" x14ac:dyDescent="0.3">
      <c r="J117" s="126">
        <v>45911.625</v>
      </c>
      <c r="K117" s="3">
        <v>52.847999999999999</v>
      </c>
      <c r="L117" s="126">
        <v>45911.625</v>
      </c>
      <c r="M117" s="3">
        <v>36.485999999999997</v>
      </c>
    </row>
    <row r="118" spans="10:13" x14ac:dyDescent="0.3">
      <c r="J118" s="126">
        <v>45912.625</v>
      </c>
      <c r="K118" s="3">
        <v>51.688000000000002</v>
      </c>
      <c r="L118" s="126">
        <v>45912.625</v>
      </c>
      <c r="M118" s="3">
        <v>36.246000000000002</v>
      </c>
    </row>
    <row r="119" spans="10:13" x14ac:dyDescent="0.3">
      <c r="J119" s="126">
        <v>45915.625</v>
      </c>
      <c r="K119" s="3">
        <v>51.258000000000003</v>
      </c>
      <c r="L119" s="126">
        <v>45915.625</v>
      </c>
      <c r="M119" s="3">
        <v>36.031999999999996</v>
      </c>
    </row>
    <row r="120" spans="10:13" x14ac:dyDescent="0.3">
      <c r="J120" s="126">
        <v>45916.625</v>
      </c>
      <c r="K120" s="3">
        <v>51.31</v>
      </c>
      <c r="L120" s="126">
        <v>45916.625</v>
      </c>
      <c r="M120" s="3">
        <v>35.906999999999996</v>
      </c>
    </row>
    <row r="121" spans="10:13" x14ac:dyDescent="0.3">
      <c r="J121" s="126">
        <v>45917.625</v>
      </c>
      <c r="K121" s="3">
        <v>51.664000000000001</v>
      </c>
      <c r="L121" s="126">
        <v>45917.625</v>
      </c>
      <c r="M121" s="3">
        <v>36.252000000000002</v>
      </c>
    </row>
    <row r="122" spans="10:13" x14ac:dyDescent="0.3">
      <c r="J122" s="126">
        <v>45918.625</v>
      </c>
      <c r="K122" s="3">
        <v>51.064999999999998</v>
      </c>
      <c r="L122" s="126">
        <v>45918.625</v>
      </c>
      <c r="M122" s="3">
        <v>35.774000000000001</v>
      </c>
    </row>
    <row r="123" spans="10:13" x14ac:dyDescent="0.3">
      <c r="J123" s="126">
        <v>45919.625</v>
      </c>
      <c r="K123" s="3">
        <v>51.167000000000002</v>
      </c>
      <c r="L123" s="126">
        <v>45919.625</v>
      </c>
      <c r="M123" s="3">
        <v>35.689</v>
      </c>
    </row>
    <row r="124" spans="10:13" x14ac:dyDescent="0.3">
      <c r="J124" s="126">
        <v>45922.625</v>
      </c>
      <c r="K124" s="3">
        <v>56.96</v>
      </c>
      <c r="L124" s="126">
        <v>45922.625</v>
      </c>
      <c r="M124" s="3">
        <v>39.006999999999998</v>
      </c>
    </row>
    <row r="125" spans="10:13" x14ac:dyDescent="0.3">
      <c r="J125" s="126">
        <v>45923.625</v>
      </c>
      <c r="K125" s="3">
        <v>57.104999999999997</v>
      </c>
      <c r="L125" s="126">
        <v>45923.625</v>
      </c>
      <c r="M125" s="3">
        <v>39.052999999999997</v>
      </c>
    </row>
    <row r="126" spans="10:13" x14ac:dyDescent="0.3">
      <c r="J126" s="126">
        <v>45924.625</v>
      </c>
      <c r="K126" s="3">
        <v>57.107999999999997</v>
      </c>
      <c r="L126" s="126">
        <v>45924.625</v>
      </c>
      <c r="M126" s="3">
        <v>39.125999999999998</v>
      </c>
    </row>
    <row r="127" spans="10:13" x14ac:dyDescent="0.3">
      <c r="J127" s="126">
        <v>45925.625</v>
      </c>
      <c r="K127" s="3">
        <v>57.837000000000003</v>
      </c>
      <c r="L127" s="126">
        <v>45925.625</v>
      </c>
      <c r="M127" s="3">
        <v>39.826000000000001</v>
      </c>
    </row>
    <row r="128" spans="10:13" x14ac:dyDescent="0.3">
      <c r="J128" s="126">
        <v>45926.625</v>
      </c>
      <c r="K128" s="3">
        <v>58.136000000000003</v>
      </c>
      <c r="L128" s="126">
        <v>45926.625</v>
      </c>
      <c r="M128" s="3">
        <v>40.026000000000003</v>
      </c>
    </row>
    <row r="129" spans="10:13" x14ac:dyDescent="0.3">
      <c r="J129" s="126">
        <v>45929.625</v>
      </c>
      <c r="K129" s="3">
        <v>57.792000000000002</v>
      </c>
      <c r="L129" s="126">
        <v>45929.625</v>
      </c>
      <c r="M129" s="3">
        <v>39.997</v>
      </c>
    </row>
    <row r="130" spans="10:13" x14ac:dyDescent="0.3">
      <c r="J130" s="126">
        <v>45930.625</v>
      </c>
      <c r="K130" s="3">
        <v>57.51</v>
      </c>
      <c r="L130" s="126">
        <v>45930.625</v>
      </c>
      <c r="M130" s="3">
        <v>40.194000000000003</v>
      </c>
    </row>
    <row r="131" spans="10:13" x14ac:dyDescent="0.3">
      <c r="J131" s="126">
        <v>45931.625</v>
      </c>
      <c r="K131" s="3">
        <v>57.616</v>
      </c>
      <c r="L131" s="126">
        <v>45931.625</v>
      </c>
      <c r="M131" s="3">
        <v>40.406999999999996</v>
      </c>
    </row>
    <row r="132" spans="10:13" x14ac:dyDescent="0.3">
      <c r="J132" s="126">
        <v>45932.625</v>
      </c>
      <c r="K132" s="3">
        <v>57.011000000000003</v>
      </c>
      <c r="L132" s="126">
        <v>45932.625</v>
      </c>
      <c r="M132" s="3">
        <v>39.887</v>
      </c>
    </row>
    <row r="133" spans="10:13" x14ac:dyDescent="0.3">
      <c r="J133" s="126">
        <v>45933.625</v>
      </c>
      <c r="K133" s="3">
        <v>56.552</v>
      </c>
      <c r="L133" s="126">
        <v>45933.625</v>
      </c>
      <c r="M133" s="3">
        <v>39.756999999999998</v>
      </c>
    </row>
    <row r="134" spans="10:13" x14ac:dyDescent="0.3">
      <c r="J134" s="126">
        <v>45936.625</v>
      </c>
      <c r="K134" s="3">
        <v>57.633000000000003</v>
      </c>
      <c r="L134" s="126">
        <v>45936.625</v>
      </c>
      <c r="M134" s="3">
        <v>40.533999999999999</v>
      </c>
    </row>
    <row r="135" spans="10:13" x14ac:dyDescent="0.3">
      <c r="J135" s="126">
        <v>45937.625</v>
      </c>
      <c r="K135" s="3">
        <v>57.856000000000002</v>
      </c>
      <c r="L135" s="126">
        <v>45937.625</v>
      </c>
      <c r="M135" s="3">
        <v>40.628</v>
      </c>
    </row>
    <row r="136" spans="10:13" x14ac:dyDescent="0.3">
      <c r="J136" s="126">
        <v>45938.625</v>
      </c>
      <c r="K136" s="3">
        <v>57.947000000000003</v>
      </c>
      <c r="L136" s="126">
        <v>45938.625</v>
      </c>
      <c r="M136" s="3">
        <v>40.613999999999997</v>
      </c>
    </row>
    <row r="137" spans="10:13" x14ac:dyDescent="0.3">
      <c r="J137" s="126">
        <v>45939.625</v>
      </c>
      <c r="K137" s="3">
        <v>58.323999999999998</v>
      </c>
      <c r="L137" s="126">
        <v>45939.625</v>
      </c>
      <c r="M137" s="3">
        <v>40.503999999999998</v>
      </c>
    </row>
    <row r="138" spans="10:13" x14ac:dyDescent="0.3">
      <c r="J138" s="126">
        <v>45940.625</v>
      </c>
      <c r="K138" s="3">
        <v>58.451999999999998</v>
      </c>
      <c r="L138" s="126">
        <v>45940.625</v>
      </c>
      <c r="M138" s="3">
        <v>41.215000000000003</v>
      </c>
    </row>
    <row r="139" spans="10:13" x14ac:dyDescent="0.3">
      <c r="J139" s="126">
        <v>45943.625</v>
      </c>
      <c r="K139" s="3">
        <v>59.344000000000001</v>
      </c>
      <c r="L139" s="126">
        <v>45943.625</v>
      </c>
      <c r="M139" s="3">
        <v>42.545000000000002</v>
      </c>
    </row>
    <row r="140" spans="10:13" x14ac:dyDescent="0.3">
      <c r="J140" s="126">
        <v>45944.625</v>
      </c>
      <c r="K140" s="3">
        <v>60.168999999999997</v>
      </c>
      <c r="L140" s="126">
        <v>45944.625</v>
      </c>
      <c r="M140" s="3">
        <v>42.634</v>
      </c>
    </row>
    <row r="141" spans="10:13" x14ac:dyDescent="0.3">
      <c r="J141" s="126">
        <v>45945.625</v>
      </c>
      <c r="K141" s="3">
        <v>58.076000000000001</v>
      </c>
      <c r="L141" s="126">
        <v>45945.625</v>
      </c>
      <c r="M141" s="3">
        <v>40.781999999999996</v>
      </c>
    </row>
    <row r="142" spans="10:13" x14ac:dyDescent="0.3">
      <c r="J142" s="126">
        <v>45946.625</v>
      </c>
      <c r="K142" s="3">
        <v>57.722999999999999</v>
      </c>
      <c r="L142" s="126">
        <v>45946.625</v>
      </c>
      <c r="M142" s="3">
        <v>40.509</v>
      </c>
    </row>
  </sheetData>
  <mergeCells count="2">
    <mergeCell ref="B12:D12"/>
    <mergeCell ref="E12:G12"/>
  </mergeCells>
  <conditionalFormatting sqref="M1:M7 H8:H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5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45751.625</v>
      </c>
      <c r="K3" s="46">
        <v>89.521000000000001</v>
      </c>
      <c r="L3" s="52" cm="1">
        <f t="array" ref="L3:M63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45754.625</v>
      </c>
      <c r="K4" s="46">
        <v>86.241</v>
      </c>
      <c r="L4" s="53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45755.625</v>
      </c>
      <c r="K5" s="46">
        <v>87.18</v>
      </c>
      <c r="L5" s="53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45756.625</v>
      </c>
      <c r="K6" s="46">
        <v>84.856999999999999</v>
      </c>
      <c r="L6" s="53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45757.625</v>
      </c>
      <c r="K7" s="46">
        <v>86.483999999999995</v>
      </c>
      <c r="L7" s="53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45758.625</v>
      </c>
      <c r="K8" s="62">
        <v>85.887</v>
      </c>
      <c r="L8" s="52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62">
        <v>86.480999999999995</v>
      </c>
      <c r="L9" s="52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95.203000000000003</v>
      </c>
      <c r="C10" s="22" cm="1">
        <f t="array" ref="C10">_xll.BDP(C4,"px_last")</f>
        <v>105.58</v>
      </c>
      <c r="E10" s="1"/>
      <c r="F10" s="1"/>
      <c r="G10" s="1"/>
      <c r="H10" s="1"/>
      <c r="I10" s="1"/>
      <c r="J10" s="126">
        <v>45762.625</v>
      </c>
      <c r="K10" s="62">
        <v>87.161000000000001</v>
      </c>
      <c r="L10" s="52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62">
        <v>87.661000000000001</v>
      </c>
      <c r="L11" s="52">
        <v>45869.625</v>
      </c>
      <c r="M11" s="62">
        <v>102.7</v>
      </c>
    </row>
    <row r="12" spans="1:13" ht="15" thickBot="1" x14ac:dyDescent="0.35">
      <c r="A12" s="39" t="s">
        <v>22</v>
      </c>
      <c r="B12" s="150" t="s">
        <v>0</v>
      </c>
      <c r="C12" s="151"/>
      <c r="D12" s="152"/>
      <c r="E12" s="153" t="s">
        <v>1</v>
      </c>
      <c r="F12" s="154"/>
      <c r="G12" s="155"/>
      <c r="H12" s="39" t="s">
        <v>16</v>
      </c>
      <c r="I12" s="1"/>
      <c r="J12" s="126">
        <v>45764.625</v>
      </c>
      <c r="K12" s="62">
        <v>88.685000000000002</v>
      </c>
      <c r="L12" s="52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45768.625</v>
      </c>
      <c r="K13" s="62">
        <v>88.53</v>
      </c>
      <c r="L13" s="52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45769.625</v>
      </c>
      <c r="K14" s="62">
        <v>88.399000000000001</v>
      </c>
      <c r="L14" s="52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45770.625</v>
      </c>
      <c r="K15" s="62">
        <v>89.498999999999995</v>
      </c>
      <c r="L15" s="52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45771.625</v>
      </c>
      <c r="K16" s="62">
        <v>89.617000000000004</v>
      </c>
      <c r="L16" s="52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45772.625</v>
      </c>
      <c r="K17" s="62">
        <v>89.903000000000006</v>
      </c>
      <c r="L17" s="52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45775.625</v>
      </c>
      <c r="K18" s="62">
        <v>90.022999999999996</v>
      </c>
      <c r="L18" s="52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45776.625</v>
      </c>
      <c r="K19" s="62">
        <v>89.804000000000002</v>
      </c>
      <c r="L19" s="52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45777.625</v>
      </c>
      <c r="K20" s="62">
        <v>89.712999999999994</v>
      </c>
      <c r="L20" s="52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45778.625</v>
      </c>
      <c r="K21" s="62">
        <v>89.786000000000001</v>
      </c>
      <c r="L21" s="52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45779.625</v>
      </c>
      <c r="K22" s="62">
        <v>90.061000000000007</v>
      </c>
      <c r="L22" s="52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45782.625</v>
      </c>
      <c r="K23" s="62">
        <v>90.048000000000002</v>
      </c>
      <c r="L23" s="52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45783.625</v>
      </c>
      <c r="K24" s="62">
        <v>90.156000000000006</v>
      </c>
      <c r="L24" s="52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45784.625</v>
      </c>
      <c r="K25" s="62">
        <v>90.430999999999997</v>
      </c>
      <c r="L25" s="52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45785.625</v>
      </c>
      <c r="K26" s="62">
        <v>90.667000000000002</v>
      </c>
      <c r="L26" s="52">
        <v>45890.625</v>
      </c>
      <c r="M26" s="62">
        <v>103.078</v>
      </c>
    </row>
    <row r="27" spans="1:13" x14ac:dyDescent="0.3">
      <c r="A27" s="131">
        <v>45947</v>
      </c>
      <c r="B27" s="45">
        <f>$B$10</f>
        <v>95.203000000000003</v>
      </c>
      <c r="C27" s="31">
        <f t="shared" si="33"/>
        <v>59040.000000000531</v>
      </c>
      <c r="D27" s="32">
        <f t="shared" si="34"/>
        <v>3075.1937500000058</v>
      </c>
      <c r="E27" s="4">
        <f>$C$10</f>
        <v>105.58</v>
      </c>
      <c r="F27" s="31">
        <f t="shared" si="36"/>
        <v>-17000.000000000171</v>
      </c>
      <c r="G27" s="32">
        <f t="shared" si="37"/>
        <v>14883.381944444442</v>
      </c>
      <c r="H27" s="82">
        <f t="shared" si="38"/>
        <v>64231.811805556266</v>
      </c>
      <c r="I27" s="1"/>
      <c r="J27" s="126">
        <v>45786.625</v>
      </c>
      <c r="K27" s="62">
        <v>91.271000000000001</v>
      </c>
      <c r="L27" s="52">
        <v>45891.625</v>
      </c>
      <c r="M27" s="62">
        <v>103.32899999999999</v>
      </c>
    </row>
    <row r="28" spans="1:13" x14ac:dyDescent="0.3">
      <c r="A28" s="131">
        <v>45950</v>
      </c>
      <c r="B28" s="45"/>
      <c r="C28" s="31"/>
      <c r="D28" s="32"/>
      <c r="E28" s="4"/>
      <c r="F28" s="31"/>
      <c r="G28" s="32"/>
      <c r="H28" s="18"/>
      <c r="I28" s="1"/>
      <c r="J28" s="126">
        <v>45789.625</v>
      </c>
      <c r="K28" s="62">
        <v>91.808000000000007</v>
      </c>
      <c r="L28" s="52">
        <v>45894.625</v>
      </c>
      <c r="M28" s="62">
        <v>103.706</v>
      </c>
    </row>
    <row r="29" spans="1:13" x14ac:dyDescent="0.3">
      <c r="A29" s="131">
        <v>45951</v>
      </c>
      <c r="B29" s="45"/>
      <c r="C29" s="31"/>
      <c r="D29" s="32"/>
      <c r="E29" s="4"/>
      <c r="F29" s="31"/>
      <c r="G29" s="32"/>
      <c r="H29" s="38"/>
      <c r="I29" s="1"/>
      <c r="J29" s="126">
        <v>45790.625</v>
      </c>
      <c r="K29" s="62">
        <v>91.846999999999994</v>
      </c>
      <c r="L29" s="52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45791.625</v>
      </c>
      <c r="K30" s="62">
        <v>91.81</v>
      </c>
      <c r="L30" s="52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45792.625</v>
      </c>
      <c r="K31" s="62">
        <v>91.201999999999998</v>
      </c>
      <c r="L31" s="52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45793.625</v>
      </c>
      <c r="K32" s="62">
        <v>91.384</v>
      </c>
      <c r="L32" s="52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45796.625</v>
      </c>
      <c r="K33" s="62">
        <v>90.736000000000004</v>
      </c>
      <c r="L33" s="52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45797.625</v>
      </c>
      <c r="K34" s="62">
        <v>91.295000000000002</v>
      </c>
      <c r="L34" s="52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45798.625</v>
      </c>
      <c r="K35" s="62">
        <v>91.424999999999997</v>
      </c>
      <c r="L35" s="52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45799.625</v>
      </c>
      <c r="K36" s="62">
        <v>90.965999999999994</v>
      </c>
      <c r="L36" s="52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45800.625</v>
      </c>
      <c r="K37" s="62">
        <v>90.989000000000004</v>
      </c>
      <c r="L37" s="52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62">
        <v>91.275000000000006</v>
      </c>
      <c r="L38" s="52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62">
        <v>91.344999999999999</v>
      </c>
      <c r="L39" s="52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62">
        <v>91.444999999999993</v>
      </c>
      <c r="L40" s="52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62">
        <v>91.534000000000006</v>
      </c>
      <c r="L41" s="52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62">
        <v>91.498000000000005</v>
      </c>
      <c r="L42" s="52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62">
        <v>91.686000000000007</v>
      </c>
      <c r="L43" s="52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62">
        <v>91.866</v>
      </c>
      <c r="L44" s="52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62">
        <v>92.236000000000004</v>
      </c>
      <c r="L45" s="52">
        <v>45918.625</v>
      </c>
      <c r="M45" s="62">
        <v>105.7</v>
      </c>
    </row>
    <row r="46" spans="1:13" x14ac:dyDescent="0.3">
      <c r="B46" s="62"/>
      <c r="C46" s="62"/>
      <c r="D46" s="62"/>
      <c r="J46" s="126">
        <v>45814.625</v>
      </c>
      <c r="K46" s="62">
        <v>92.4</v>
      </c>
      <c r="L46" s="52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45817.625</v>
      </c>
      <c r="K47" s="62">
        <v>92.602000000000004</v>
      </c>
      <c r="L47" s="52">
        <v>45922.625</v>
      </c>
      <c r="M47" s="62">
        <v>105.965</v>
      </c>
    </row>
    <row r="48" spans="1:13" x14ac:dyDescent="0.3">
      <c r="B48" s="62"/>
      <c r="C48" s="62"/>
      <c r="D48" s="62"/>
      <c r="J48" s="126">
        <v>45818.625</v>
      </c>
      <c r="K48" s="62">
        <v>92.813999999999993</v>
      </c>
      <c r="L48" s="52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45819.625</v>
      </c>
      <c r="K49" s="62">
        <v>92.998000000000005</v>
      </c>
      <c r="L49" s="52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45820.625</v>
      </c>
      <c r="K50" s="62">
        <v>92.992999999999995</v>
      </c>
      <c r="L50" s="52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45821.625</v>
      </c>
      <c r="K51" s="62">
        <v>92.897000000000006</v>
      </c>
      <c r="L51" s="52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45824.625</v>
      </c>
      <c r="K52" s="62">
        <v>92.980999999999995</v>
      </c>
      <c r="L52" s="52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45825.625</v>
      </c>
      <c r="K53" s="62">
        <v>92.956999999999994</v>
      </c>
      <c r="L53" s="52">
        <v>45930.625</v>
      </c>
      <c r="M53" s="62">
        <v>105.986</v>
      </c>
    </row>
    <row r="54" spans="2:13" x14ac:dyDescent="0.3">
      <c r="J54" s="126">
        <v>45826.625</v>
      </c>
      <c r="K54" s="62">
        <v>92.912000000000006</v>
      </c>
      <c r="L54" s="52">
        <v>45931.625</v>
      </c>
      <c r="M54" s="62">
        <v>105.97199999999999</v>
      </c>
    </row>
    <row r="55" spans="2:13" x14ac:dyDescent="0.3">
      <c r="J55" s="126">
        <v>45828.625</v>
      </c>
      <c r="K55" s="62">
        <v>92.826999999999998</v>
      </c>
      <c r="L55" s="52">
        <v>45932.625</v>
      </c>
      <c r="M55" s="62">
        <v>106.182</v>
      </c>
    </row>
    <row r="56" spans="2:13" x14ac:dyDescent="0.3">
      <c r="J56" s="126">
        <v>45831.625</v>
      </c>
      <c r="K56" s="62">
        <v>92.81</v>
      </c>
      <c r="L56" s="52">
        <v>45933.625</v>
      </c>
      <c r="M56" s="62">
        <v>106.56399999999999</v>
      </c>
    </row>
    <row r="57" spans="2:13" x14ac:dyDescent="0.3">
      <c r="J57" s="126">
        <v>45832.625</v>
      </c>
      <c r="K57" s="62">
        <v>93.058000000000007</v>
      </c>
      <c r="L57" s="52">
        <v>45936.625</v>
      </c>
      <c r="M57" s="62">
        <v>106.185</v>
      </c>
    </row>
    <row r="58" spans="2:13" x14ac:dyDescent="0.3">
      <c r="J58" s="126">
        <v>45833.625</v>
      </c>
      <c r="K58" s="62">
        <v>93.129000000000005</v>
      </c>
      <c r="L58" s="52">
        <v>45937.625</v>
      </c>
      <c r="M58" s="62">
        <v>106.161</v>
      </c>
    </row>
    <row r="59" spans="2:13" x14ac:dyDescent="0.3">
      <c r="J59" s="126">
        <v>45834.625</v>
      </c>
      <c r="K59" s="62">
        <v>93.075999999999993</v>
      </c>
      <c r="L59" s="52">
        <v>45938.625</v>
      </c>
      <c r="M59" s="62">
        <v>106.06399999999999</v>
      </c>
    </row>
    <row r="60" spans="2:13" x14ac:dyDescent="0.3">
      <c r="J60" s="126">
        <v>45835.625</v>
      </c>
      <c r="K60" s="62">
        <v>93.183999999999997</v>
      </c>
      <c r="L60" s="52">
        <v>45939.625</v>
      </c>
      <c r="M60" s="62">
        <v>105.71299999999999</v>
      </c>
    </row>
    <row r="61" spans="2:13" x14ac:dyDescent="0.3">
      <c r="J61" s="126">
        <v>45838.625</v>
      </c>
      <c r="K61" s="62">
        <v>93.289000000000001</v>
      </c>
      <c r="L61" s="52">
        <v>45944.625</v>
      </c>
      <c r="M61" s="62">
        <v>104.839</v>
      </c>
    </row>
    <row r="62" spans="2:13" x14ac:dyDescent="0.3">
      <c r="J62" s="126">
        <v>45839.625</v>
      </c>
      <c r="K62" s="62">
        <v>93.647999999999996</v>
      </c>
      <c r="L62" s="52">
        <v>45945.625</v>
      </c>
      <c r="M62" s="62">
        <v>106.086</v>
      </c>
    </row>
    <row r="63" spans="2:13" x14ac:dyDescent="0.3">
      <c r="J63" s="126">
        <v>45840.625</v>
      </c>
      <c r="K63" s="62">
        <v>93.677000000000007</v>
      </c>
      <c r="L63" s="52">
        <v>45946.625</v>
      </c>
      <c r="M63" s="62">
        <v>105.911</v>
      </c>
    </row>
    <row r="64" spans="2:13" x14ac:dyDescent="0.3">
      <c r="J64" s="126">
        <v>45841.625</v>
      </c>
      <c r="K64" s="62">
        <v>93.95</v>
      </c>
      <c r="L64" s="52"/>
    </row>
    <row r="65" spans="10:11" x14ac:dyDescent="0.3">
      <c r="J65" s="126">
        <v>45845.625</v>
      </c>
      <c r="K65" s="62">
        <v>94.081000000000003</v>
      </c>
    </row>
    <row r="66" spans="10:11" x14ac:dyDescent="0.3">
      <c r="J66" s="126">
        <v>45846.625</v>
      </c>
      <c r="K66" s="62">
        <v>94.171000000000006</v>
      </c>
    </row>
    <row r="67" spans="10:11" x14ac:dyDescent="0.3">
      <c r="J67" s="126">
        <v>45847.625</v>
      </c>
      <c r="K67" s="62">
        <v>94.325999999999993</v>
      </c>
    </row>
    <row r="68" spans="10:11" x14ac:dyDescent="0.3">
      <c r="J68" s="126">
        <v>45848.625</v>
      </c>
      <c r="K68" s="62">
        <v>94.418999999999997</v>
      </c>
    </row>
    <row r="69" spans="10:11" x14ac:dyDescent="0.3">
      <c r="J69" s="126">
        <v>45849.625</v>
      </c>
      <c r="K69" s="62">
        <v>94.393000000000001</v>
      </c>
    </row>
    <row r="70" spans="10:11" x14ac:dyDescent="0.3">
      <c r="J70" s="126">
        <v>45852.625</v>
      </c>
      <c r="K70" s="62">
        <v>94.340999999999994</v>
      </c>
    </row>
    <row r="71" spans="10:11" x14ac:dyDescent="0.3">
      <c r="J71" s="126">
        <v>45853.625</v>
      </c>
      <c r="K71" s="62">
        <v>94.376999999999995</v>
      </c>
    </row>
    <row r="72" spans="10:11" x14ac:dyDescent="0.3">
      <c r="J72" s="126">
        <v>45854.625</v>
      </c>
      <c r="K72" s="62">
        <v>94.259</v>
      </c>
    </row>
    <row r="73" spans="10:11" x14ac:dyDescent="0.3">
      <c r="J73" s="126">
        <v>45855.625</v>
      </c>
      <c r="K73" s="62">
        <v>94.277000000000001</v>
      </c>
    </row>
    <row r="74" spans="10:11" x14ac:dyDescent="0.3">
      <c r="J74" s="126">
        <v>45856.625</v>
      </c>
      <c r="K74" s="62">
        <v>94.381</v>
      </c>
    </row>
    <row r="75" spans="10:11" x14ac:dyDescent="0.3">
      <c r="J75" s="126">
        <v>45859.625</v>
      </c>
      <c r="K75" s="62">
        <v>94.393000000000001</v>
      </c>
    </row>
    <row r="76" spans="10:11" x14ac:dyDescent="0.3">
      <c r="J76" s="126">
        <v>45860.625</v>
      </c>
      <c r="K76" s="62">
        <v>94.63</v>
      </c>
    </row>
    <row r="77" spans="10:11" x14ac:dyDescent="0.3">
      <c r="J77" s="126">
        <v>45861.625</v>
      </c>
      <c r="K77" s="62">
        <v>94.623000000000005</v>
      </c>
    </row>
    <row r="78" spans="10:11" x14ac:dyDescent="0.3">
      <c r="J78" s="126">
        <v>45862.625</v>
      </c>
      <c r="K78" s="62">
        <v>94.912000000000006</v>
      </c>
    </row>
    <row r="79" spans="10:11" x14ac:dyDescent="0.3">
      <c r="J79" s="126">
        <v>45863.625</v>
      </c>
      <c r="K79" s="62">
        <v>94.930999999999997</v>
      </c>
    </row>
    <row r="80" spans="10:11" x14ac:dyDescent="0.3">
      <c r="J80" s="126">
        <v>45866.625</v>
      </c>
      <c r="K80" s="62">
        <v>95.052999999999997</v>
      </c>
    </row>
    <row r="81" spans="10:11" x14ac:dyDescent="0.3">
      <c r="J81" s="126">
        <v>45867.625</v>
      </c>
      <c r="K81" s="62">
        <v>95.07</v>
      </c>
    </row>
    <row r="82" spans="10:11" x14ac:dyDescent="0.3">
      <c r="J82" s="126">
        <v>45868.625</v>
      </c>
      <c r="K82" s="62">
        <v>95.052999999999997</v>
      </c>
    </row>
    <row r="83" spans="10:11" x14ac:dyDescent="0.3">
      <c r="J83" s="126">
        <v>45869.625</v>
      </c>
      <c r="K83" s="62">
        <v>95.078000000000003</v>
      </c>
    </row>
    <row r="84" spans="10:11" x14ac:dyDescent="0.3">
      <c r="J84" s="126">
        <v>45870.625</v>
      </c>
      <c r="K84" s="62">
        <v>94.99</v>
      </c>
    </row>
    <row r="85" spans="10:11" x14ac:dyDescent="0.3">
      <c r="J85" s="126">
        <v>45873.625</v>
      </c>
      <c r="K85" s="62">
        <v>94.972999999999999</v>
      </c>
    </row>
    <row r="86" spans="10:11" x14ac:dyDescent="0.3">
      <c r="J86" s="126">
        <v>45874.625</v>
      </c>
      <c r="K86" s="62">
        <v>95.025999999999996</v>
      </c>
    </row>
    <row r="87" spans="10:11" x14ac:dyDescent="0.3">
      <c r="J87" s="126">
        <v>45875.625</v>
      </c>
      <c r="K87" s="62">
        <v>95.06</v>
      </c>
    </row>
    <row r="88" spans="10:11" x14ac:dyDescent="0.3">
      <c r="J88" s="126">
        <v>45876.625</v>
      </c>
      <c r="K88" s="62">
        <v>95.17</v>
      </c>
    </row>
    <row r="89" spans="10:11" x14ac:dyDescent="0.3">
      <c r="J89" s="126">
        <v>45877.625</v>
      </c>
      <c r="K89" s="62">
        <v>95.186999999999998</v>
      </c>
    </row>
    <row r="90" spans="10:11" x14ac:dyDescent="0.3">
      <c r="J90" s="126">
        <v>45880.625</v>
      </c>
      <c r="K90" s="62">
        <v>95.293999999999997</v>
      </c>
    </row>
    <row r="91" spans="10:11" x14ac:dyDescent="0.3">
      <c r="J91" s="126">
        <v>45881.625</v>
      </c>
      <c r="K91" s="62">
        <v>95.337000000000003</v>
      </c>
    </row>
    <row r="92" spans="10:11" x14ac:dyDescent="0.3">
      <c r="J92" s="126">
        <v>45882.625</v>
      </c>
      <c r="K92" s="62">
        <v>95.337000000000003</v>
      </c>
    </row>
    <row r="93" spans="10:11" x14ac:dyDescent="0.3">
      <c r="J93" s="126">
        <v>45883.625</v>
      </c>
      <c r="K93" s="62">
        <v>95.251000000000005</v>
      </c>
    </row>
    <row r="94" spans="10:11" x14ac:dyDescent="0.3">
      <c r="J94" s="126">
        <v>45884.625</v>
      </c>
      <c r="K94" s="62">
        <v>95.251000000000005</v>
      </c>
    </row>
    <row r="95" spans="10:11" x14ac:dyDescent="0.3">
      <c r="J95" s="126">
        <v>45887.625</v>
      </c>
      <c r="K95" s="62">
        <v>95.216999999999999</v>
      </c>
    </row>
    <row r="96" spans="10:11" x14ac:dyDescent="0.3">
      <c r="J96" s="126">
        <v>45888.625</v>
      </c>
      <c r="K96" s="62">
        <v>95.19</v>
      </c>
    </row>
    <row r="97" spans="10:11" x14ac:dyDescent="0.3">
      <c r="J97" s="126">
        <v>45889.625</v>
      </c>
      <c r="K97" s="62">
        <v>94.927000000000007</v>
      </c>
    </row>
    <row r="98" spans="10:11" x14ac:dyDescent="0.3">
      <c r="J98" s="126">
        <v>45890.625</v>
      </c>
      <c r="K98" s="62">
        <v>94.682000000000002</v>
      </c>
    </row>
    <row r="99" spans="10:11" x14ac:dyDescent="0.3">
      <c r="J99" s="126">
        <v>45891.625</v>
      </c>
      <c r="K99" s="62">
        <v>94.811999999999998</v>
      </c>
    </row>
    <row r="100" spans="10:11" x14ac:dyDescent="0.3">
      <c r="J100" s="126">
        <v>45894.625</v>
      </c>
      <c r="K100" s="62">
        <v>94.853999999999999</v>
      </c>
    </row>
    <row r="101" spans="10:11" x14ac:dyDescent="0.3">
      <c r="J101" s="126">
        <v>45895.625</v>
      </c>
      <c r="K101" s="62">
        <v>94.569000000000003</v>
      </c>
    </row>
    <row r="102" spans="10:11" x14ac:dyDescent="0.3">
      <c r="J102" s="126">
        <v>45896.625</v>
      </c>
      <c r="K102" s="62">
        <v>94.542000000000002</v>
      </c>
    </row>
    <row r="103" spans="10:11" x14ac:dyDescent="0.3">
      <c r="J103" s="126">
        <v>45897.625</v>
      </c>
      <c r="K103" s="62">
        <v>94.539000000000001</v>
      </c>
    </row>
    <row r="104" spans="10:11" x14ac:dyDescent="0.3">
      <c r="J104" s="126">
        <v>45898.625</v>
      </c>
      <c r="K104" s="62">
        <v>94.376000000000005</v>
      </c>
    </row>
    <row r="105" spans="10:11" x14ac:dyDescent="0.3">
      <c r="J105" s="126">
        <v>45902.625</v>
      </c>
      <c r="K105" s="62">
        <v>94.259</v>
      </c>
    </row>
    <row r="106" spans="10:11" x14ac:dyDescent="0.3">
      <c r="J106" s="126">
        <v>45903.625</v>
      </c>
      <c r="K106" s="62">
        <v>94.162999999999997</v>
      </c>
    </row>
    <row r="107" spans="10:11" x14ac:dyDescent="0.3">
      <c r="J107" s="126">
        <v>45904.625</v>
      </c>
      <c r="K107" s="62">
        <v>94.207999999999998</v>
      </c>
    </row>
    <row r="108" spans="10:11" x14ac:dyDescent="0.3">
      <c r="J108" s="126">
        <v>45905.625</v>
      </c>
      <c r="K108" s="62">
        <v>94.412000000000006</v>
      </c>
    </row>
    <row r="109" spans="10:11" x14ac:dyDescent="0.3">
      <c r="J109" s="126">
        <v>45908.625</v>
      </c>
      <c r="K109" s="62">
        <v>94.566000000000003</v>
      </c>
    </row>
    <row r="110" spans="10:11" x14ac:dyDescent="0.3">
      <c r="J110" s="126">
        <v>45909.625</v>
      </c>
      <c r="K110" s="62">
        <v>94.63</v>
      </c>
    </row>
    <row r="111" spans="10:11" x14ac:dyDescent="0.3">
      <c r="J111" s="126">
        <v>45910.625</v>
      </c>
      <c r="K111" s="62">
        <v>94.74</v>
      </c>
    </row>
    <row r="112" spans="10:11" x14ac:dyDescent="0.3">
      <c r="J112" s="126">
        <v>45911.625</v>
      </c>
      <c r="K112" s="62">
        <v>94.674999999999997</v>
      </c>
    </row>
    <row r="113" spans="10:11" x14ac:dyDescent="0.3">
      <c r="J113" s="126">
        <v>45912.625</v>
      </c>
      <c r="K113" s="62">
        <v>94.858999999999995</v>
      </c>
    </row>
    <row r="114" spans="10:11" x14ac:dyDescent="0.3">
      <c r="J114" s="126">
        <v>45915.625</v>
      </c>
      <c r="K114" s="62">
        <v>94.914000000000001</v>
      </c>
    </row>
    <row r="115" spans="10:11" x14ac:dyDescent="0.3">
      <c r="J115" s="126">
        <v>45916.625</v>
      </c>
      <c r="K115" s="62">
        <v>94.938000000000002</v>
      </c>
    </row>
    <row r="116" spans="10:11" x14ac:dyDescent="0.3">
      <c r="J116" s="126">
        <v>45917.625</v>
      </c>
      <c r="K116" s="62">
        <v>94.878</v>
      </c>
    </row>
    <row r="117" spans="10:11" x14ac:dyDescent="0.3">
      <c r="J117" s="126">
        <v>45918.625</v>
      </c>
      <c r="K117" s="62">
        <v>94.921999999999997</v>
      </c>
    </row>
    <row r="118" spans="10:11" x14ac:dyDescent="0.3">
      <c r="J118" s="126">
        <v>45919.625</v>
      </c>
      <c r="K118" s="62">
        <v>94.891999999999996</v>
      </c>
    </row>
    <row r="119" spans="10:11" x14ac:dyDescent="0.3">
      <c r="J119" s="126">
        <v>45922.625</v>
      </c>
      <c r="K119" s="62">
        <v>94.825999999999993</v>
      </c>
    </row>
    <row r="120" spans="10:11" x14ac:dyDescent="0.3">
      <c r="J120" s="126">
        <v>45923.625</v>
      </c>
      <c r="K120" s="62">
        <v>94.789000000000001</v>
      </c>
    </row>
    <row r="121" spans="10:11" x14ac:dyDescent="0.3">
      <c r="J121" s="126">
        <v>45924.625</v>
      </c>
      <c r="K121" s="62">
        <v>94.733999999999995</v>
      </c>
    </row>
    <row r="122" spans="10:11" x14ac:dyDescent="0.3">
      <c r="J122" s="126">
        <v>45925.625</v>
      </c>
      <c r="K122" s="62">
        <v>94.597999999999999</v>
      </c>
    </row>
    <row r="123" spans="10:11" x14ac:dyDescent="0.3">
      <c r="J123" s="126">
        <v>45926.625</v>
      </c>
      <c r="K123" s="62">
        <v>94.596000000000004</v>
      </c>
    </row>
    <row r="124" spans="10:11" x14ac:dyDescent="0.3">
      <c r="J124" s="126">
        <v>45929.625</v>
      </c>
      <c r="K124" s="62">
        <v>94.68</v>
      </c>
    </row>
    <row r="125" spans="10:11" x14ac:dyDescent="0.3">
      <c r="J125" s="126">
        <v>45930.625</v>
      </c>
      <c r="K125" s="62">
        <v>94.614999999999995</v>
      </c>
    </row>
    <row r="126" spans="10:11" x14ac:dyDescent="0.3">
      <c r="J126" s="126">
        <v>45931.625</v>
      </c>
      <c r="K126" s="62">
        <v>94.775999999999996</v>
      </c>
    </row>
    <row r="127" spans="10:11" x14ac:dyDescent="0.3">
      <c r="J127" s="126">
        <v>45932.625</v>
      </c>
      <c r="K127" s="62">
        <v>94.875</v>
      </c>
    </row>
    <row r="128" spans="10:11" x14ac:dyDescent="0.3">
      <c r="J128" s="126">
        <v>45933.625</v>
      </c>
      <c r="K128" s="62">
        <v>94.998000000000005</v>
      </c>
    </row>
    <row r="129" spans="10:11" x14ac:dyDescent="0.3">
      <c r="J129" s="126">
        <v>45936.625</v>
      </c>
      <c r="K129" s="62">
        <v>94.927999999999997</v>
      </c>
    </row>
    <row r="130" spans="10:11" x14ac:dyDescent="0.3">
      <c r="J130" s="126">
        <v>45937.625</v>
      </c>
      <c r="K130" s="62">
        <v>94.911000000000001</v>
      </c>
    </row>
    <row r="131" spans="10:11" x14ac:dyDescent="0.3">
      <c r="J131" s="126">
        <v>45938.625</v>
      </c>
      <c r="K131" s="62">
        <v>94.834000000000003</v>
      </c>
    </row>
    <row r="132" spans="10:11" x14ac:dyDescent="0.3">
      <c r="J132" s="126">
        <v>45939.625</v>
      </c>
      <c r="K132" s="62">
        <v>94.65</v>
      </c>
    </row>
    <row r="133" spans="10:11" x14ac:dyDescent="0.3">
      <c r="J133" s="126">
        <v>45944.625</v>
      </c>
      <c r="K133" s="62">
        <v>94.346999999999994</v>
      </c>
    </row>
    <row r="134" spans="10:11" x14ac:dyDescent="0.3">
      <c r="J134" s="126">
        <v>45945.625</v>
      </c>
      <c r="K134" s="62">
        <v>94.986999999999995</v>
      </c>
    </row>
    <row r="135" spans="10:11" x14ac:dyDescent="0.3">
      <c r="J135" s="126">
        <v>45946.625</v>
      </c>
      <c r="K135" s="62">
        <v>95.355000000000004</v>
      </c>
    </row>
  </sheetData>
  <mergeCells count="2">
    <mergeCell ref="B12:D12"/>
    <mergeCell ref="E12:G12"/>
  </mergeCells>
  <conditionalFormatting sqref="M1:M7 H8:H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A26" sqref="A26:A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3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7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45751.625</v>
      </c>
      <c r="U3" s="1">
        <v>89.697000000000003</v>
      </c>
      <c r="V3" s="126" cm="1">
        <f t="array" ref="V3:W11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45754.625</v>
      </c>
      <c r="U4" s="1">
        <v>87.451999999999998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45755.625</v>
      </c>
      <c r="U5" s="1">
        <v>86.793999999999997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45756.625</v>
      </c>
      <c r="U6" s="1">
        <v>83.867999999999995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45757.625</v>
      </c>
      <c r="U7" s="1">
        <v>84.677999999999997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45758.625</v>
      </c>
      <c r="U8" s="54">
        <v>83.316000000000003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45761.625</v>
      </c>
      <c r="U9" s="54">
        <v>84.268000000000001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101.35899999999999</v>
      </c>
      <c r="C10" s="21" cm="1">
        <f t="array" ref="C10">_xll.BDP(C4,"px_last")</f>
        <v>102.078125</v>
      </c>
      <c r="D10" s="21" cm="1">
        <f t="array" ref="D10">_xll.BDP(D4,"px_last")</f>
        <v>95.186999999999998</v>
      </c>
      <c r="E10" s="22" cm="1">
        <f t="array" ref="E10">_xll.BDP(E4,"px_last")</f>
        <v>102.296875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45762.625</v>
      </c>
      <c r="U10" s="54">
        <v>85.12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45763.625</v>
      </c>
      <c r="U11" s="54">
        <v>85.32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54"/>
      <c r="J12" s="155"/>
      <c r="K12" s="159" t="s">
        <v>0</v>
      </c>
      <c r="L12" s="160"/>
      <c r="M12" s="161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45768.625</v>
      </c>
      <c r="U12" s="54">
        <v>85.063999999999993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45769.625</v>
      </c>
      <c r="U13" s="54">
        <v>85.619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45770.625</v>
      </c>
      <c r="U14" s="54">
        <v>87.418000000000006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45771.625</v>
      </c>
      <c r="U15" s="54">
        <v>87.713999999999999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45772.625</v>
      </c>
      <c r="U16" s="54">
        <v>88.004999999999995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45775.625</v>
      </c>
      <c r="U17" s="54">
        <v>87.984999999999999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45776.625</v>
      </c>
      <c r="U18" s="54">
        <v>88.3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45777.625</v>
      </c>
      <c r="U19" s="54">
        <v>88.176000000000002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45778.625</v>
      </c>
      <c r="U20" s="54">
        <v>87.49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45779.625</v>
      </c>
      <c r="U21" s="54">
        <v>87.135999999999996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45782.625</v>
      </c>
      <c r="U22" s="54">
        <v>86.95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45783.625</v>
      </c>
      <c r="U23" s="54">
        <v>86.616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45784.625</v>
      </c>
      <c r="U24" s="54">
        <v>86.994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45785.625</v>
      </c>
      <c r="U25" s="54">
        <v>86.653999999999996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>B10</f>
        <v>101.35899999999999</v>
      </c>
      <c r="C26" s="31">
        <f t="shared" si="50"/>
        <v>99259.999999998457</v>
      </c>
      <c r="D26" s="32">
        <f t="shared" si="51"/>
        <v>3842.2533333333377</v>
      </c>
      <c r="E26" s="76">
        <f>C10</f>
        <v>102.078125</v>
      </c>
      <c r="F26" s="31">
        <f t="shared" si="53"/>
        <v>160497.00000000052</v>
      </c>
      <c r="G26" s="32">
        <f t="shared" si="54"/>
        <v>-108.71175111110279</v>
      </c>
      <c r="H26" s="4">
        <f>D10</f>
        <v>95.186999999999998</v>
      </c>
      <c r="I26" s="31">
        <f t="shared" si="56"/>
        <v>40599.999999999884</v>
      </c>
      <c r="J26" s="32">
        <f t="shared" si="57"/>
        <v>3073.1944444444434</v>
      </c>
      <c r="K26" s="76">
        <f>E10</f>
        <v>102.296875</v>
      </c>
      <c r="L26" s="31">
        <f t="shared" si="59"/>
        <v>83994.750000000131</v>
      </c>
      <c r="M26" s="32">
        <f t="shared" si="60"/>
        <v>947.21554666666816</v>
      </c>
      <c r="N26" s="82">
        <f t="shared" si="61"/>
        <v>-16017.263813335148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45786.625</v>
      </c>
      <c r="U26" s="54">
        <v>86.421999999999997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45789.625</v>
      </c>
      <c r="U27" s="54">
        <v>86.483000000000004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45790.625</v>
      </c>
      <c r="U28" s="54">
        <v>86.486000000000004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45791.625</v>
      </c>
      <c r="U29" s="54">
        <v>86.606999999999999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45792.625</v>
      </c>
      <c r="U30" s="54">
        <v>86.656999999999996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45793.625</v>
      </c>
      <c r="U31" s="54">
        <v>87.087000000000003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45796.625</v>
      </c>
      <c r="U32" s="54">
        <v>86.361000000000004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45797.625</v>
      </c>
      <c r="U33" s="54">
        <v>86.387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R34" s="129">
        <v>45828.625</v>
      </c>
      <c r="S34" s="54">
        <v>98.96875</v>
      </c>
      <c r="T34" s="129">
        <v>45798.625</v>
      </c>
      <c r="U34" s="54">
        <v>85.781000000000006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R35" s="129">
        <v>45831.625</v>
      </c>
      <c r="S35" s="54">
        <v>99.296875</v>
      </c>
      <c r="T35" s="129">
        <v>45799.625</v>
      </c>
      <c r="U35" s="54">
        <v>85.341999999999999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45804.625</v>
      </c>
      <c r="U36" s="54">
        <v>86.376999999999995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45805.625</v>
      </c>
      <c r="U37" s="54">
        <v>86.234999999999999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45806.625</v>
      </c>
      <c r="U38" s="54">
        <v>86.704999999999998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45807.625</v>
      </c>
      <c r="U39" s="54">
        <v>86.674999999999997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45810.625</v>
      </c>
      <c r="U40" s="54">
        <v>86.381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45811.625</v>
      </c>
      <c r="U41" s="54">
        <v>86.587999999999994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45812.625</v>
      </c>
      <c r="U42" s="54">
        <v>87.248000000000005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45813.625</v>
      </c>
      <c r="U43" s="54">
        <v>87.323999999999998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45814.625</v>
      </c>
      <c r="U44" s="54">
        <v>86.8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45817.625</v>
      </c>
      <c r="U45" s="54">
        <v>86.730999999999995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45818.625</v>
      </c>
      <c r="U46" s="54">
        <v>87.043999999999997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45819.625</v>
      </c>
      <c r="U47" s="54">
        <v>87.248000000000005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45820.625</v>
      </c>
      <c r="U48" s="54">
        <v>87.465999999999994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45821.625</v>
      </c>
      <c r="U49" s="54">
        <v>86.977999999999994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45824.625</v>
      </c>
      <c r="U50" s="54">
        <v>86.965000000000003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45825.625</v>
      </c>
      <c r="U51" s="54">
        <v>87.016999999999996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45826.625</v>
      </c>
      <c r="U52" s="54">
        <v>87.179000000000002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45828.625</v>
      </c>
      <c r="U53" s="54">
        <v>87.057000000000002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45831.625</v>
      </c>
      <c r="U54" s="54">
        <v>87.498999999999995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45832.625</v>
      </c>
      <c r="U55" s="54">
        <v>87.813000000000002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45833.625</v>
      </c>
      <c r="U56" s="54">
        <v>88.256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45834.625</v>
      </c>
      <c r="U57" s="54">
        <v>88.537999999999997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45835.625</v>
      </c>
      <c r="U58" s="54">
        <v>88.67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45838.625</v>
      </c>
      <c r="U59" s="54">
        <v>88.741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45839.625</v>
      </c>
      <c r="U60" s="54">
        <v>89.156000000000006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45840.625</v>
      </c>
      <c r="U61" s="54">
        <v>89.039000000000001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45845.625</v>
      </c>
      <c r="U62" s="54">
        <v>88.873000000000005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45846.625</v>
      </c>
      <c r="U63" s="54">
        <v>88.649000000000001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45847.625</v>
      </c>
      <c r="U64" s="54">
        <v>89.042000000000002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45848.625</v>
      </c>
      <c r="U65" s="54">
        <v>89.186000000000007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45849.625</v>
      </c>
      <c r="U66" s="54">
        <v>88.834000000000003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45852.625</v>
      </c>
      <c r="U67" s="54">
        <v>88.548000000000002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45853.625</v>
      </c>
      <c r="U68" s="54">
        <v>88.222999999999999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45854.625</v>
      </c>
      <c r="U69" s="54">
        <v>88.09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45855.625</v>
      </c>
      <c r="U70" s="54">
        <v>88.257000000000005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45856.625</v>
      </c>
      <c r="U71" s="54">
        <v>88.397000000000006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45859.625</v>
      </c>
      <c r="U72" s="54">
        <v>88.954999999999998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45860.625</v>
      </c>
      <c r="U73" s="54">
        <v>89.116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45861.625</v>
      </c>
      <c r="U74" s="54">
        <v>88.831999999999994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45862.625</v>
      </c>
      <c r="U75" s="54">
        <v>88.843000000000004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45863.625</v>
      </c>
      <c r="U76" s="54">
        <v>88.879000000000005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45866.625</v>
      </c>
      <c r="U77" s="54">
        <v>89.033000000000001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45867.625</v>
      </c>
      <c r="U78" s="54">
        <v>89.569000000000003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45868.625</v>
      </c>
      <c r="U79" s="54">
        <v>89.222999999999999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45869.625</v>
      </c>
      <c r="U80" s="54">
        <v>89.516999999999996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45870.625</v>
      </c>
      <c r="U81" s="54">
        <v>90.073999999999998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45873.625</v>
      </c>
      <c r="U82" s="54">
        <v>90.417000000000002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45874.625</v>
      </c>
      <c r="U83" s="54">
        <v>90.712999999999994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45875.625</v>
      </c>
      <c r="U84" s="54">
        <v>90.623000000000005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45876.625</v>
      </c>
      <c r="U85" s="54">
        <v>90.69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45877.625</v>
      </c>
      <c r="U86" s="54">
        <v>90.384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45880.625</v>
      </c>
      <c r="U87" s="54">
        <v>90.596000000000004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45881.625</v>
      </c>
      <c r="U88" s="54">
        <v>90.510999999999996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45882.625</v>
      </c>
      <c r="U89" s="54">
        <v>91.340999999999994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45883.625</v>
      </c>
      <c r="U90" s="54">
        <v>91.134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45884.625</v>
      </c>
      <c r="U91" s="54">
        <v>91.073999999999998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45887.625</v>
      </c>
      <c r="U92" s="54">
        <v>91.28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45888.625</v>
      </c>
      <c r="U93" s="54">
        <v>91.4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45889.625</v>
      </c>
      <c r="U94" s="54">
        <v>91.606999999999999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45890.625</v>
      </c>
      <c r="U95" s="54">
        <v>91.453999999999994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45891.625</v>
      </c>
      <c r="U96" s="54">
        <v>91.677000000000007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45894.625</v>
      </c>
      <c r="U97" s="54">
        <v>91.754000000000005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45895.625</v>
      </c>
      <c r="U98" s="54">
        <v>91.52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45896.625</v>
      </c>
      <c r="U99" s="54">
        <v>91.337000000000003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45897.625</v>
      </c>
      <c r="U100" s="54">
        <v>91.617999999999995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45898.625</v>
      </c>
      <c r="U101" s="54">
        <v>91.227000000000004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45902.625</v>
      </c>
      <c r="U102" s="54">
        <v>90.741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45903.625</v>
      </c>
      <c r="U103" s="54">
        <v>90.899000000000001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45904.625</v>
      </c>
      <c r="U104" s="54">
        <v>91.533000000000001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45905.625</v>
      </c>
      <c r="U105" s="54">
        <v>92.209000000000003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45908.625</v>
      </c>
      <c r="U106" s="54">
        <v>92.653999999999996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45909.625</v>
      </c>
      <c r="U107" s="54">
        <v>92.697999999999993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45910.625</v>
      </c>
      <c r="U108" s="54">
        <v>92.921000000000006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45911.625</v>
      </c>
      <c r="U109" s="54">
        <v>93.498999999999995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45912.625</v>
      </c>
      <c r="U110" s="54">
        <v>93.632000000000005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45915.625</v>
      </c>
      <c r="U111" s="54">
        <v>93.965000000000003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45916.625</v>
      </c>
      <c r="U112" s="54">
        <v>94.453000000000003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45917.625</v>
      </c>
      <c r="U113" s="54">
        <v>94.53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45918.625</v>
      </c>
      <c r="U114" s="54">
        <v>94.84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45919.625</v>
      </c>
      <c r="U115" s="54">
        <v>94.754999999999995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45922.625</v>
      </c>
      <c r="U116" s="54">
        <v>94.643000000000001</v>
      </c>
    </row>
    <row r="117" spans="18:23" x14ac:dyDescent="0.3">
      <c r="R117" s="129">
        <v>45946.625</v>
      </c>
      <c r="S117" s="54">
        <v>102.328125</v>
      </c>
      <c r="T117" s="129">
        <v>45923.625</v>
      </c>
      <c r="U117" s="54">
        <v>94.569000000000003</v>
      </c>
    </row>
    <row r="118" spans="18:23" x14ac:dyDescent="0.3">
      <c r="T118" s="129">
        <v>45924.625</v>
      </c>
      <c r="U118" s="54">
        <v>94.546000000000006</v>
      </c>
    </row>
    <row r="119" spans="18:23" x14ac:dyDescent="0.3">
      <c r="T119" s="129">
        <v>45925.625</v>
      </c>
      <c r="U119" s="54">
        <v>94.403999999999996</v>
      </c>
    </row>
    <row r="120" spans="18:23" x14ac:dyDescent="0.3">
      <c r="T120" s="129">
        <v>45926.625</v>
      </c>
      <c r="U120" s="54">
        <v>94.427999999999997</v>
      </c>
    </row>
    <row r="121" spans="18:23" x14ac:dyDescent="0.3">
      <c r="T121" s="129">
        <v>45929.625</v>
      </c>
      <c r="U121" s="54">
        <v>94.834999999999994</v>
      </c>
    </row>
    <row r="122" spans="18:23" x14ac:dyDescent="0.3">
      <c r="T122" s="129">
        <v>45930.625</v>
      </c>
      <c r="U122" s="54">
        <v>94.778000000000006</v>
      </c>
    </row>
    <row r="123" spans="18:23" x14ac:dyDescent="0.3">
      <c r="T123" s="129">
        <v>45931.625</v>
      </c>
      <c r="U123" s="54">
        <v>94.77</v>
      </c>
    </row>
    <row r="124" spans="18:23" x14ac:dyDescent="0.3">
      <c r="T124" s="129">
        <v>45932.625</v>
      </c>
      <c r="U124" s="54">
        <v>94.884</v>
      </c>
    </row>
    <row r="125" spans="18:23" x14ac:dyDescent="0.3">
      <c r="T125" s="129">
        <v>45933.625</v>
      </c>
      <c r="U125" s="54">
        <v>94.835999999999999</v>
      </c>
    </row>
    <row r="126" spans="18:23" x14ac:dyDescent="0.3">
      <c r="T126" s="129">
        <v>45936.625</v>
      </c>
      <c r="U126" s="54">
        <v>94.5</v>
      </c>
    </row>
    <row r="127" spans="18:23" x14ac:dyDescent="0.3">
      <c r="T127" s="129">
        <v>45937.625</v>
      </c>
      <c r="U127" s="54">
        <v>94.43</v>
      </c>
    </row>
    <row r="128" spans="18:23" x14ac:dyDescent="0.3">
      <c r="T128" s="129">
        <v>45938.625</v>
      </c>
      <c r="U128" s="54">
        <v>94.516999999999996</v>
      </c>
    </row>
    <row r="129" spans="20:21" x14ac:dyDescent="0.3">
      <c r="T129" s="129">
        <v>45939.625</v>
      </c>
      <c r="U129" s="54">
        <v>94.284000000000006</v>
      </c>
    </row>
    <row r="130" spans="20:21" x14ac:dyDescent="0.3">
      <c r="T130" s="129">
        <v>45940.625</v>
      </c>
      <c r="U130" s="54">
        <v>94.251000000000005</v>
      </c>
    </row>
    <row r="131" spans="20:21" x14ac:dyDescent="0.3">
      <c r="T131" s="129">
        <v>45944.625</v>
      </c>
      <c r="U131" s="54">
        <v>94.539000000000001</v>
      </c>
    </row>
    <row r="132" spans="20:21" x14ac:dyDescent="0.3">
      <c r="T132" s="129">
        <v>45945.625</v>
      </c>
      <c r="U132" s="54">
        <v>94.89</v>
      </c>
    </row>
    <row r="133" spans="20:21" x14ac:dyDescent="0.3">
      <c r="T133" s="129">
        <v>45946.625</v>
      </c>
      <c r="U133" s="54">
        <v>94.99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2"/>
  <sheetViews>
    <sheetView zoomScale="80" zoomScaleNormal="80" workbookViewId="0">
      <selection activeCell="A24" sqref="A24:A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65.454999999999998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45754.625</v>
      </c>
      <c r="M4" s="1">
        <v>67.227000000000004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45755.625</v>
      </c>
      <c r="M5" s="1">
        <v>64.382000000000005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45756.625</v>
      </c>
      <c r="M6" s="1">
        <v>69.218999999999994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45757.625</v>
      </c>
      <c r="M7" s="1">
        <v>62.83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45758.625</v>
      </c>
      <c r="M8" s="1">
        <v>67.215000000000003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45761.625</v>
      </c>
      <c r="M9" s="3">
        <v>65.281000000000006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47.16189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45762.625</v>
      </c>
      <c r="M10" s="3">
        <v>63.697000000000003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45763.625</v>
      </c>
      <c r="M11" s="3">
        <v>63.674999999999997</v>
      </c>
    </row>
    <row r="12" spans="1:13" ht="15" thickBot="1" x14ac:dyDescent="0.35">
      <c r="A12" s="39" t="s">
        <v>22</v>
      </c>
      <c r="B12" s="150" t="s">
        <v>0</v>
      </c>
      <c r="C12" s="151"/>
      <c r="D12" s="152"/>
      <c r="E12" s="153" t="s">
        <v>1</v>
      </c>
      <c r="F12" s="154"/>
      <c r="G12" s="155"/>
      <c r="H12" s="100" t="s">
        <v>16</v>
      </c>
      <c r="I12" s="1"/>
      <c r="J12" s="126">
        <v>45810.625</v>
      </c>
      <c r="K12" s="3">
        <v>93.031999999999996</v>
      </c>
      <c r="L12" s="126">
        <v>45764.625</v>
      </c>
      <c r="M12" s="3">
        <v>62.619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45765.625</v>
      </c>
      <c r="M13" s="3">
        <v>63.17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45768.625</v>
      </c>
      <c r="M14" s="3">
        <v>63.274999999999999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45769.625</v>
      </c>
      <c r="M15" s="3">
        <v>64.602000000000004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45770.625</v>
      </c>
      <c r="M16" s="3">
        <v>60.945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45771.625</v>
      </c>
      <c r="M17" s="3">
        <v>60.899000000000001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45772.625</v>
      </c>
      <c r="M18" s="3">
        <v>59.497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45775.625</v>
      </c>
      <c r="M19" s="3">
        <v>59.72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45776.625</v>
      </c>
      <c r="M20" s="3">
        <v>60.067999999999998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45777.625</v>
      </c>
      <c r="M21" s="3">
        <v>61.241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45778.625</v>
      </c>
      <c r="M22" s="3">
        <v>60.576000000000001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45779.625</v>
      </c>
      <c r="M23" s="3">
        <v>59.521999999999998</v>
      </c>
    </row>
    <row r="24" spans="1:13" x14ac:dyDescent="0.3">
      <c r="A24" s="131">
        <v>45947</v>
      </c>
      <c r="B24" s="45">
        <f>B10</f>
        <v>92.660420000000002</v>
      </c>
      <c r="C24" s="31">
        <f t="shared" si="33"/>
        <v>-25806.074000000019</v>
      </c>
      <c r="D24" s="32">
        <f t="shared" si="34"/>
        <v>7777.7777777777783</v>
      </c>
      <c r="E24" s="46">
        <f>C10</f>
        <v>47.16189</v>
      </c>
      <c r="F24" s="31">
        <f t="shared" si="36"/>
        <v>-42241.168709999991</v>
      </c>
      <c r="G24" s="32">
        <f t="shared" si="37"/>
        <v>15166.666666666668</v>
      </c>
      <c r="H24" s="82">
        <f t="shared" si="38"/>
        <v>9046.2058211110816</v>
      </c>
      <c r="I24" s="1"/>
      <c r="L24" s="126">
        <v>45782.625</v>
      </c>
      <c r="M24" s="3">
        <v>59.442999999999998</v>
      </c>
    </row>
    <row r="25" spans="1:13" x14ac:dyDescent="0.3">
      <c r="A25" s="131">
        <v>45950</v>
      </c>
      <c r="B25" s="45"/>
      <c r="C25" s="31"/>
      <c r="D25" s="32"/>
      <c r="E25" s="45"/>
      <c r="F25" s="31"/>
      <c r="G25" s="32"/>
      <c r="H25" s="82"/>
      <c r="I25" s="1"/>
      <c r="L25" s="126">
        <v>45783.625</v>
      </c>
      <c r="M25" s="3">
        <v>59.381999999999998</v>
      </c>
    </row>
    <row r="26" spans="1:13" x14ac:dyDescent="0.3">
      <c r="A26" s="131">
        <v>45951</v>
      </c>
      <c r="B26" s="45"/>
      <c r="C26" s="31"/>
      <c r="D26" s="32"/>
      <c r="E26" s="45"/>
      <c r="F26" s="31"/>
      <c r="G26" s="32"/>
      <c r="H26" s="82"/>
      <c r="I26" s="1"/>
      <c r="L26" s="126">
        <v>45784.625</v>
      </c>
      <c r="M26" s="3">
        <v>58.87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45785.625</v>
      </c>
      <c r="M27" s="3">
        <v>58.057000000000002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45786.625</v>
      </c>
      <c r="M28" s="3">
        <v>57.448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45789.625</v>
      </c>
      <c r="M29" s="3">
        <v>56.378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45790.625</v>
      </c>
      <c r="M30" s="3">
        <v>53.453000000000003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45791.625</v>
      </c>
      <c r="M31" s="3">
        <v>53.988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45792.625</v>
      </c>
      <c r="M32" s="3">
        <v>54.762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45793.625</v>
      </c>
      <c r="M33" s="3">
        <v>54.014000000000003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45796.625</v>
      </c>
      <c r="M34" s="3">
        <v>54.042000000000002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45797.625</v>
      </c>
      <c r="M35" s="3">
        <v>53.8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45798.625</v>
      </c>
      <c r="M36" s="3">
        <v>53.773000000000003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45799.625</v>
      </c>
      <c r="M37" s="3">
        <v>54.58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45800.625</v>
      </c>
      <c r="M38" s="3">
        <v>55.301000000000002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45803.625</v>
      </c>
      <c r="M39" s="3">
        <v>55.465000000000003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45804.625</v>
      </c>
      <c r="M40" s="3">
        <v>53.786999999999999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45805.625</v>
      </c>
      <c r="M41" s="3">
        <v>52.703000000000003</v>
      </c>
    </row>
    <row r="42" spans="1:13" x14ac:dyDescent="0.3">
      <c r="B42" s="62"/>
      <c r="C42" s="62"/>
      <c r="D42" s="62"/>
      <c r="F42" s="60"/>
      <c r="G42" s="60"/>
      <c r="H42" s="60"/>
      <c r="L42" s="126">
        <v>45806.625</v>
      </c>
      <c r="M42" s="3">
        <v>51.826000000000001</v>
      </c>
    </row>
    <row r="43" spans="1:13" x14ac:dyDescent="0.3">
      <c r="B43" s="62"/>
      <c r="C43" s="62"/>
      <c r="D43" s="62"/>
      <c r="F43" s="60"/>
      <c r="G43" s="60"/>
      <c r="H43" s="60"/>
      <c r="L43" s="126">
        <v>45807.625</v>
      </c>
      <c r="M43" s="3">
        <v>52.076999999999998</v>
      </c>
    </row>
    <row r="44" spans="1:13" x14ac:dyDescent="0.3">
      <c r="B44" s="62"/>
      <c r="C44" s="62"/>
      <c r="D44" s="62"/>
      <c r="F44" s="60"/>
      <c r="G44" s="60"/>
      <c r="H44" s="60"/>
      <c r="L44" s="126">
        <v>45810.625</v>
      </c>
      <c r="M44" s="3">
        <v>51.999000000000002</v>
      </c>
    </row>
    <row r="45" spans="1:13" x14ac:dyDescent="0.3">
      <c r="B45" s="62"/>
      <c r="C45" s="62"/>
      <c r="D45" s="62"/>
      <c r="F45" s="60"/>
      <c r="G45" s="60"/>
      <c r="H45" s="60"/>
      <c r="L45" s="126">
        <v>45811.625</v>
      </c>
      <c r="M45" s="3">
        <v>51.923999999999999</v>
      </c>
    </row>
    <row r="46" spans="1:13" x14ac:dyDescent="0.3">
      <c r="B46" s="62"/>
      <c r="C46" s="62"/>
      <c r="D46" s="62"/>
      <c r="L46" s="126">
        <v>45812.625</v>
      </c>
      <c r="M46" s="3">
        <v>50.991</v>
      </c>
    </row>
    <row r="47" spans="1:13" x14ac:dyDescent="0.3">
      <c r="B47" s="62"/>
      <c r="C47" s="62"/>
      <c r="D47" s="62"/>
      <c r="L47" s="126">
        <v>45813.625</v>
      </c>
      <c r="M47" s="3">
        <v>51.46</v>
      </c>
    </row>
    <row r="48" spans="1:13" x14ac:dyDescent="0.3">
      <c r="B48" s="62"/>
      <c r="C48" s="62"/>
      <c r="D48" s="62"/>
      <c r="L48" s="126">
        <v>45814.625</v>
      </c>
      <c r="M48" s="3">
        <v>50.575000000000003</v>
      </c>
    </row>
    <row r="49" spans="2:13" x14ac:dyDescent="0.3">
      <c r="B49" s="62"/>
      <c r="C49" s="62"/>
      <c r="D49" s="62"/>
      <c r="L49" s="126">
        <v>45817.625</v>
      </c>
      <c r="M49" s="3">
        <v>50.07</v>
      </c>
    </row>
    <row r="50" spans="2:13" x14ac:dyDescent="0.3">
      <c r="B50" s="62"/>
      <c r="C50" s="62"/>
      <c r="D50" s="62"/>
      <c r="L50" s="126">
        <v>45818.625</v>
      </c>
      <c r="M50" s="3">
        <v>49.826999999999998</v>
      </c>
    </row>
    <row r="51" spans="2:13" x14ac:dyDescent="0.3">
      <c r="B51" s="62"/>
      <c r="C51" s="62"/>
      <c r="D51" s="62"/>
      <c r="L51" s="126">
        <v>45819.625</v>
      </c>
      <c r="M51" s="3">
        <v>49.567</v>
      </c>
    </row>
    <row r="52" spans="2:13" x14ac:dyDescent="0.3">
      <c r="B52" s="62"/>
      <c r="C52" s="62"/>
      <c r="D52" s="62"/>
      <c r="L52" s="126">
        <v>45820.625</v>
      </c>
      <c r="M52" s="3">
        <v>49.652999999999999</v>
      </c>
    </row>
    <row r="53" spans="2:13" x14ac:dyDescent="0.3">
      <c r="B53" s="62"/>
      <c r="C53" s="62"/>
      <c r="D53" s="62"/>
      <c r="L53" s="126">
        <v>45821.625</v>
      </c>
      <c r="M53" s="3">
        <v>51.447000000000003</v>
      </c>
    </row>
    <row r="54" spans="2:13" x14ac:dyDescent="0.3">
      <c r="L54" s="126">
        <v>45824.625</v>
      </c>
      <c r="M54" s="3">
        <v>50.210999999999999</v>
      </c>
    </row>
    <row r="55" spans="2:13" x14ac:dyDescent="0.3">
      <c r="L55" s="126">
        <v>45825.625</v>
      </c>
      <c r="M55" s="3">
        <v>50.256</v>
      </c>
    </row>
    <row r="56" spans="2:13" x14ac:dyDescent="0.3">
      <c r="L56" s="126">
        <v>45826.625</v>
      </c>
      <c r="M56" s="3">
        <v>50.328000000000003</v>
      </c>
    </row>
    <row r="57" spans="2:13" x14ac:dyDescent="0.3">
      <c r="L57" s="126">
        <v>45827.625</v>
      </c>
      <c r="M57" s="3">
        <v>51.09</v>
      </c>
    </row>
    <row r="58" spans="2:13" x14ac:dyDescent="0.3">
      <c r="L58" s="126">
        <v>45828.625</v>
      </c>
      <c r="M58" s="3">
        <v>50.98</v>
      </c>
    </row>
    <row r="59" spans="2:13" x14ac:dyDescent="0.3">
      <c r="L59" s="126">
        <v>45831.625</v>
      </c>
      <c r="M59" s="3">
        <v>51.106000000000002</v>
      </c>
    </row>
    <row r="60" spans="2:13" x14ac:dyDescent="0.3">
      <c r="L60" s="126">
        <v>45832.625</v>
      </c>
      <c r="M60" s="3">
        <v>48.530999999999999</v>
      </c>
    </row>
    <row r="61" spans="2:13" x14ac:dyDescent="0.3">
      <c r="L61" s="126">
        <v>45833.625</v>
      </c>
      <c r="M61" s="3">
        <v>48.798000000000002</v>
      </c>
    </row>
    <row r="62" spans="2:13" x14ac:dyDescent="0.3">
      <c r="L62" s="126">
        <v>45834.625</v>
      </c>
      <c r="M62" s="3">
        <v>48.734999999999999</v>
      </c>
    </row>
    <row r="63" spans="2:13" x14ac:dyDescent="0.3">
      <c r="L63" s="126">
        <v>45835.625</v>
      </c>
      <c r="M63" s="3">
        <v>47.646000000000001</v>
      </c>
    </row>
    <row r="64" spans="2:13" x14ac:dyDescent="0.3">
      <c r="L64" s="126">
        <v>45838.625</v>
      </c>
      <c r="M64" s="3">
        <v>47.832999999999998</v>
      </c>
    </row>
    <row r="65" spans="12:13" x14ac:dyDescent="0.3">
      <c r="L65" s="126">
        <v>45839.625</v>
      </c>
      <c r="M65" s="3">
        <v>47.801000000000002</v>
      </c>
    </row>
    <row r="66" spans="12:13" x14ac:dyDescent="0.3">
      <c r="L66" s="126">
        <v>45840.625</v>
      </c>
      <c r="M66" s="3">
        <v>47.194000000000003</v>
      </c>
    </row>
    <row r="67" spans="12:13" x14ac:dyDescent="0.3">
      <c r="L67" s="126">
        <v>45841.625</v>
      </c>
      <c r="M67" s="3">
        <v>47.182000000000002</v>
      </c>
    </row>
    <row r="68" spans="12:13" x14ac:dyDescent="0.3">
      <c r="L68" s="126">
        <v>45842.625</v>
      </c>
      <c r="M68" s="3">
        <v>47.551000000000002</v>
      </c>
    </row>
    <row r="69" spans="12:13" x14ac:dyDescent="0.3">
      <c r="L69" s="126">
        <v>45845.625</v>
      </c>
      <c r="M69" s="3">
        <v>47.372</v>
      </c>
    </row>
    <row r="70" spans="12:13" x14ac:dyDescent="0.3">
      <c r="L70" s="126">
        <v>45846.625</v>
      </c>
      <c r="M70" s="3">
        <v>47.015000000000001</v>
      </c>
    </row>
    <row r="71" spans="12:13" x14ac:dyDescent="0.3">
      <c r="L71" s="126">
        <v>45847.625</v>
      </c>
      <c r="M71" s="3">
        <v>47.259</v>
      </c>
    </row>
    <row r="72" spans="12:13" x14ac:dyDescent="0.3">
      <c r="L72" s="126">
        <v>45848.625</v>
      </c>
      <c r="M72" s="3">
        <v>46.771000000000001</v>
      </c>
    </row>
    <row r="73" spans="12:13" x14ac:dyDescent="0.3">
      <c r="L73" s="126">
        <v>45849.625</v>
      </c>
      <c r="M73" s="3">
        <v>47.335999999999999</v>
      </c>
    </row>
    <row r="74" spans="12:13" x14ac:dyDescent="0.3">
      <c r="L74" s="126">
        <v>45852.625</v>
      </c>
      <c r="M74" s="3">
        <v>47.235999999999997</v>
      </c>
    </row>
    <row r="75" spans="12:13" x14ac:dyDescent="0.3">
      <c r="L75" s="126">
        <v>45853.625</v>
      </c>
      <c r="M75" s="3">
        <v>47.542999999999999</v>
      </c>
    </row>
    <row r="76" spans="12:13" x14ac:dyDescent="0.3">
      <c r="L76" s="126">
        <v>45854.625</v>
      </c>
      <c r="M76" s="3">
        <v>47.863999999999997</v>
      </c>
    </row>
    <row r="77" spans="12:13" x14ac:dyDescent="0.3">
      <c r="L77" s="126">
        <v>45855.625</v>
      </c>
      <c r="M77" s="3">
        <v>47.286999999999999</v>
      </c>
    </row>
    <row r="78" spans="12:13" x14ac:dyDescent="0.3">
      <c r="L78" s="126">
        <v>45856.625</v>
      </c>
      <c r="M78" s="3">
        <v>46.664999999999999</v>
      </c>
    </row>
    <row r="79" spans="12:13" x14ac:dyDescent="0.3">
      <c r="L79" s="126">
        <v>45859.625</v>
      </c>
      <c r="M79" s="3">
        <v>46.798000000000002</v>
      </c>
    </row>
    <row r="80" spans="12:13" x14ac:dyDescent="0.3">
      <c r="L80" s="126">
        <v>45860.625</v>
      </c>
      <c r="M80" s="3">
        <v>47.064999999999998</v>
      </c>
    </row>
    <row r="81" spans="12:13" x14ac:dyDescent="0.3">
      <c r="L81" s="126">
        <v>45861.625</v>
      </c>
      <c r="M81" s="3">
        <v>46.191000000000003</v>
      </c>
    </row>
    <row r="82" spans="12:13" x14ac:dyDescent="0.3">
      <c r="L82" s="126">
        <v>45862.625</v>
      </c>
      <c r="M82" s="3">
        <v>46.113</v>
      </c>
    </row>
    <row r="83" spans="12:13" x14ac:dyDescent="0.3">
      <c r="L83" s="126">
        <v>45863.625</v>
      </c>
      <c r="M83" s="3">
        <v>45.887</v>
      </c>
    </row>
    <row r="84" spans="12:13" x14ac:dyDescent="0.3">
      <c r="L84" s="126">
        <v>45866.625</v>
      </c>
      <c r="M84" s="3">
        <v>45.268000000000001</v>
      </c>
    </row>
    <row r="85" spans="12:13" x14ac:dyDescent="0.3">
      <c r="L85" s="126">
        <v>45867.625</v>
      </c>
      <c r="M85" s="3">
        <v>45.021000000000001</v>
      </c>
    </row>
    <row r="86" spans="12:13" x14ac:dyDescent="0.3">
      <c r="L86" s="126">
        <v>45868.625</v>
      </c>
      <c r="M86" s="3">
        <v>45.497999999999998</v>
      </c>
    </row>
    <row r="87" spans="12:13" x14ac:dyDescent="0.3">
      <c r="L87" s="126">
        <v>45869.625</v>
      </c>
      <c r="M87" s="3">
        <v>45.439</v>
      </c>
    </row>
    <row r="88" spans="12:13" x14ac:dyDescent="0.3">
      <c r="L88" s="126">
        <v>45870.625</v>
      </c>
      <c r="M88" s="3">
        <v>46.853000000000002</v>
      </c>
    </row>
    <row r="89" spans="12:13" x14ac:dyDescent="0.3">
      <c r="L89" s="126">
        <v>45873.625</v>
      </c>
      <c r="M89" s="3">
        <v>46.91</v>
      </c>
    </row>
    <row r="90" spans="12:13" x14ac:dyDescent="0.3">
      <c r="L90" s="126">
        <v>45874.625</v>
      </c>
      <c r="M90" s="3">
        <v>45.616999999999997</v>
      </c>
    </row>
    <row r="91" spans="12:13" x14ac:dyDescent="0.3">
      <c r="L91" s="126">
        <v>45875.625</v>
      </c>
      <c r="M91" s="3">
        <v>46.472000000000001</v>
      </c>
    </row>
    <row r="92" spans="12:13" x14ac:dyDescent="0.3">
      <c r="L92" s="126">
        <v>45876.625</v>
      </c>
      <c r="M92" s="3">
        <v>45.741999999999997</v>
      </c>
    </row>
    <row r="93" spans="12:13" x14ac:dyDescent="0.3">
      <c r="L93" s="126">
        <v>45877.625</v>
      </c>
      <c r="M93" s="3">
        <v>45.639000000000003</v>
      </c>
    </row>
    <row r="94" spans="12:13" x14ac:dyDescent="0.3">
      <c r="L94" s="126">
        <v>45880.625</v>
      </c>
      <c r="M94" s="3">
        <v>45.212000000000003</v>
      </c>
    </row>
    <row r="95" spans="12:13" x14ac:dyDescent="0.3">
      <c r="L95" s="126">
        <v>45881.625</v>
      </c>
      <c r="M95" s="3">
        <v>44.905000000000001</v>
      </c>
    </row>
    <row r="96" spans="12:13" x14ac:dyDescent="0.3">
      <c r="L96" s="126">
        <v>45882.625</v>
      </c>
      <c r="M96" s="3">
        <v>44.164999999999999</v>
      </c>
    </row>
    <row r="97" spans="12:13" x14ac:dyDescent="0.3">
      <c r="L97" s="126">
        <v>45883.625</v>
      </c>
      <c r="M97" s="3">
        <v>43.07</v>
      </c>
    </row>
    <row r="98" spans="12:13" x14ac:dyDescent="0.3">
      <c r="L98" s="126">
        <v>45884.625</v>
      </c>
      <c r="M98" s="3">
        <v>42.658000000000001</v>
      </c>
    </row>
    <row r="99" spans="12:13" x14ac:dyDescent="0.3">
      <c r="L99" s="126">
        <v>45887.625</v>
      </c>
      <c r="M99" s="3">
        <v>42.69</v>
      </c>
    </row>
    <row r="100" spans="12:13" x14ac:dyDescent="0.3">
      <c r="L100" s="126">
        <v>45888.625</v>
      </c>
      <c r="M100" s="3">
        <v>43.34</v>
      </c>
    </row>
    <row r="101" spans="12:13" x14ac:dyDescent="0.3">
      <c r="L101" s="126">
        <v>45889.625</v>
      </c>
      <c r="M101" s="3">
        <v>43.088999999999999</v>
      </c>
    </row>
    <row r="102" spans="12:13" x14ac:dyDescent="0.3">
      <c r="L102" s="126">
        <v>45890.625</v>
      </c>
      <c r="M102" s="3">
        <v>43.530999999999999</v>
      </c>
    </row>
    <row r="103" spans="12:13" x14ac:dyDescent="0.3">
      <c r="L103" s="126">
        <v>45891.625</v>
      </c>
      <c r="M103" s="3">
        <v>43.149000000000001</v>
      </c>
    </row>
    <row r="104" spans="12:13" x14ac:dyDescent="0.3">
      <c r="L104" s="126">
        <v>45894.625</v>
      </c>
      <c r="M104" s="3">
        <v>42.863999999999997</v>
      </c>
    </row>
    <row r="105" spans="12:13" x14ac:dyDescent="0.3">
      <c r="L105" s="126">
        <v>45895.625</v>
      </c>
      <c r="M105" s="3">
        <v>44.186</v>
      </c>
    </row>
    <row r="106" spans="12:13" x14ac:dyDescent="0.3">
      <c r="L106" s="126">
        <v>45896.625</v>
      </c>
      <c r="M106" s="3">
        <v>45.048999999999999</v>
      </c>
    </row>
    <row r="107" spans="12:13" x14ac:dyDescent="0.3">
      <c r="L107" s="126">
        <v>45897.625</v>
      </c>
      <c r="M107" s="3">
        <v>46.148000000000003</v>
      </c>
    </row>
    <row r="108" spans="12:13" x14ac:dyDescent="0.3">
      <c r="L108" s="126">
        <v>45898.625</v>
      </c>
      <c r="M108" s="3">
        <v>46.421999999999997</v>
      </c>
    </row>
    <row r="109" spans="12:13" x14ac:dyDescent="0.3">
      <c r="L109" s="126">
        <v>45901.625</v>
      </c>
      <c r="M109" s="3">
        <v>46.432000000000002</v>
      </c>
    </row>
    <row r="110" spans="12:13" x14ac:dyDescent="0.3">
      <c r="L110" s="126">
        <v>45902.625</v>
      </c>
      <c r="M110" s="3">
        <v>48.558999999999997</v>
      </c>
    </row>
    <row r="111" spans="12:13" x14ac:dyDescent="0.3">
      <c r="L111" s="126">
        <v>45903.625</v>
      </c>
      <c r="M111" s="3">
        <v>48.46</v>
      </c>
    </row>
    <row r="112" spans="12:13" x14ac:dyDescent="0.3">
      <c r="L112" s="126">
        <v>45904.625</v>
      </c>
      <c r="M112" s="3">
        <v>47.35</v>
      </c>
    </row>
    <row r="113" spans="12:13" x14ac:dyDescent="0.3">
      <c r="L113" s="126">
        <v>45905.625</v>
      </c>
      <c r="M113" s="3">
        <v>46.287999999999997</v>
      </c>
    </row>
    <row r="114" spans="12:13" x14ac:dyDescent="0.3">
      <c r="L114" s="126">
        <v>45908.625</v>
      </c>
      <c r="M114" s="3">
        <v>46.375</v>
      </c>
    </row>
    <row r="115" spans="12:13" x14ac:dyDescent="0.3">
      <c r="L115" s="126">
        <v>45909.625</v>
      </c>
      <c r="M115" s="3">
        <v>45.290999999999997</v>
      </c>
    </row>
    <row r="116" spans="12:13" x14ac:dyDescent="0.3">
      <c r="L116" s="126">
        <v>45910.625</v>
      </c>
      <c r="M116" s="3">
        <v>44.817</v>
      </c>
    </row>
    <row r="117" spans="12:13" x14ac:dyDescent="0.3">
      <c r="L117" s="126">
        <v>45911.625</v>
      </c>
      <c r="M117" s="3">
        <v>43.853000000000002</v>
      </c>
    </row>
    <row r="118" spans="12:13" x14ac:dyDescent="0.3">
      <c r="L118" s="126">
        <v>45912.625</v>
      </c>
      <c r="M118" s="3">
        <v>43.271000000000001</v>
      </c>
    </row>
    <row r="119" spans="12:13" x14ac:dyDescent="0.3">
      <c r="L119" s="126">
        <v>45915.625</v>
      </c>
      <c r="M119" s="3">
        <v>42.829000000000001</v>
      </c>
    </row>
    <row r="120" spans="12:13" x14ac:dyDescent="0.3">
      <c r="L120" s="126">
        <v>45916.625</v>
      </c>
      <c r="M120" s="3">
        <v>42.984000000000002</v>
      </c>
    </row>
    <row r="121" spans="12:13" x14ac:dyDescent="0.3">
      <c r="L121" s="126">
        <v>45917.625</v>
      </c>
      <c r="M121" s="3">
        <v>43.191000000000003</v>
      </c>
    </row>
    <row r="122" spans="12:13" x14ac:dyDescent="0.3">
      <c r="L122" s="126">
        <v>45918.625</v>
      </c>
      <c r="M122" s="3">
        <v>42.176000000000002</v>
      </c>
    </row>
    <row r="123" spans="12:13" x14ac:dyDescent="0.3">
      <c r="L123" s="126">
        <v>45919.625</v>
      </c>
      <c r="M123" s="3">
        <v>42.023000000000003</v>
      </c>
    </row>
    <row r="124" spans="12:13" x14ac:dyDescent="0.3">
      <c r="L124" s="126">
        <v>45922.625</v>
      </c>
      <c r="M124" s="3">
        <v>47.085000000000001</v>
      </c>
    </row>
    <row r="125" spans="12:13" x14ac:dyDescent="0.3">
      <c r="L125" s="126">
        <v>45923.625</v>
      </c>
      <c r="M125" s="3">
        <v>46.759</v>
      </c>
    </row>
    <row r="126" spans="12:13" x14ac:dyDescent="0.3">
      <c r="L126" s="126">
        <v>45924.625</v>
      </c>
      <c r="M126" s="3">
        <v>46.57</v>
      </c>
    </row>
    <row r="127" spans="12:13" x14ac:dyDescent="0.3">
      <c r="L127" s="126">
        <v>45925.625</v>
      </c>
      <c r="M127" s="3">
        <v>46.603999999999999</v>
      </c>
    </row>
    <row r="128" spans="12:13" x14ac:dyDescent="0.3">
      <c r="L128" s="126">
        <v>45926.625</v>
      </c>
      <c r="M128" s="3">
        <v>47.268999999999998</v>
      </c>
    </row>
    <row r="129" spans="12:13" x14ac:dyDescent="0.3">
      <c r="L129" s="126">
        <v>45929.625</v>
      </c>
      <c r="M129" s="3">
        <v>46.972000000000001</v>
      </c>
    </row>
    <row r="130" spans="12:13" x14ac:dyDescent="0.3">
      <c r="L130" s="126">
        <v>45930.625</v>
      </c>
      <c r="M130" s="3">
        <v>46.463999999999999</v>
      </c>
    </row>
    <row r="131" spans="12:13" x14ac:dyDescent="0.3">
      <c r="L131" s="126">
        <v>45931.625</v>
      </c>
      <c r="M131" s="3">
        <v>46.284999999999997</v>
      </c>
    </row>
    <row r="132" spans="12:13" x14ac:dyDescent="0.3">
      <c r="L132" s="126">
        <v>45932.625</v>
      </c>
      <c r="M132" s="3">
        <v>45.938000000000002</v>
      </c>
    </row>
    <row r="133" spans="12:13" x14ac:dyDescent="0.3">
      <c r="L133" s="126">
        <v>45933.625</v>
      </c>
      <c r="M133" s="3">
        <v>45.588000000000001</v>
      </c>
    </row>
    <row r="134" spans="12:13" x14ac:dyDescent="0.3">
      <c r="L134" s="126">
        <v>45936.625</v>
      </c>
      <c r="M134" s="3">
        <v>46.19</v>
      </c>
    </row>
    <row r="135" spans="12:13" x14ac:dyDescent="0.3">
      <c r="L135" s="126">
        <v>45937.625</v>
      </c>
      <c r="M135" s="3">
        <v>46.366</v>
      </c>
    </row>
    <row r="136" spans="12:13" x14ac:dyDescent="0.3">
      <c r="L136" s="126">
        <v>45938.625</v>
      </c>
      <c r="M136" s="3">
        <v>46.357999999999997</v>
      </c>
    </row>
    <row r="137" spans="12:13" x14ac:dyDescent="0.3">
      <c r="L137" s="126">
        <v>45939.625</v>
      </c>
      <c r="M137" s="3">
        <v>46.667999999999999</v>
      </c>
    </row>
    <row r="138" spans="12:13" x14ac:dyDescent="0.3">
      <c r="L138" s="126">
        <v>45940.625</v>
      </c>
      <c r="M138" s="3">
        <v>46.917000000000002</v>
      </c>
    </row>
    <row r="139" spans="12:13" x14ac:dyDescent="0.3">
      <c r="L139" s="126">
        <v>45943.625</v>
      </c>
      <c r="M139" s="3">
        <v>47.828000000000003</v>
      </c>
    </row>
    <row r="140" spans="12:13" x14ac:dyDescent="0.3">
      <c r="L140" s="126">
        <v>45944.625</v>
      </c>
      <c r="M140" s="3">
        <v>47.908000000000001</v>
      </c>
    </row>
    <row r="141" spans="12:13" x14ac:dyDescent="0.3">
      <c r="L141" s="126">
        <v>45945.625</v>
      </c>
      <c r="M141" s="3">
        <v>45.886000000000003</v>
      </c>
    </row>
    <row r="142" spans="12:13" x14ac:dyDescent="0.3">
      <c r="L142" s="126">
        <v>45946.625</v>
      </c>
      <c r="M142" s="3">
        <v>45.503</v>
      </c>
    </row>
  </sheetData>
  <mergeCells count="2">
    <mergeCell ref="B12:D12"/>
    <mergeCell ref="E12:G12"/>
  </mergeCells>
  <conditionalFormatting sqref="H12:H34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C25" sqref="A1:XFD10485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39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8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5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92.16</v>
      </c>
      <c r="C10" s="21" cm="1">
        <f t="array" ref="C10">_xll.BDP(C4,"px_last")</f>
        <v>101.251</v>
      </c>
      <c r="D10" s="21" cm="1">
        <f t="array" ref="D10">_xll.BDP(D4,"px_last")</f>
        <v>121.57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54"/>
      <c r="J12" s="155"/>
      <c r="K12" s="159" t="s">
        <v>0</v>
      </c>
      <c r="L12" s="160"/>
      <c r="M12" s="161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>B10</f>
        <v>92.16</v>
      </c>
      <c r="C22" s="31">
        <f t="shared" si="14"/>
        <v>-56836.635271192979</v>
      </c>
      <c r="D22" s="32">
        <f t="shared" si="15"/>
        <v>-29374.999999999996</v>
      </c>
      <c r="E22" s="76">
        <f>C10</f>
        <v>101.251</v>
      </c>
      <c r="F22" s="31">
        <f t="shared" si="17"/>
        <v>70199.999999999825</v>
      </c>
      <c r="G22" s="32">
        <f t="shared" si="18"/>
        <v>-10378.166666666664</v>
      </c>
      <c r="H22" s="76">
        <f>D10</f>
        <v>121.57</v>
      </c>
      <c r="I22" s="31">
        <f t="shared" si="20"/>
        <v>238296.11248965788</v>
      </c>
      <c r="J22" s="32">
        <f t="shared" si="21"/>
        <v>-50524.999999999993</v>
      </c>
      <c r="K22" s="76">
        <f>E10</f>
        <v>100.157</v>
      </c>
      <c r="L22" s="31">
        <f t="shared" si="23"/>
        <v>277569.99999999691</v>
      </c>
      <c r="M22" s="32">
        <f t="shared" si="24"/>
        <v>-22868.93444444444</v>
      </c>
      <c r="N22" s="82">
        <f t="shared" si="25"/>
        <v>-79103.515538631604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31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19" x14ac:dyDescent="0.3">
      <c r="P129" s="75">
        <v>45937.625</v>
      </c>
      <c r="Q129" s="54">
        <v>92.19</v>
      </c>
      <c r="R129" s="75">
        <v>45932.625</v>
      </c>
      <c r="S129" s="54">
        <v>100.905</v>
      </c>
    </row>
    <row r="130" spans="16:19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19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19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19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19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19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19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19" x14ac:dyDescent="0.3">
      <c r="R137" s="75">
        <v>45944.625</v>
      </c>
      <c r="S137" s="54">
        <v>101.13800000000001</v>
      </c>
    </row>
    <row r="138" spans="16:19" x14ac:dyDescent="0.3">
      <c r="R138" s="75">
        <v>45945.625</v>
      </c>
      <c r="S138" s="54">
        <v>101.23699999999999</v>
      </c>
    </row>
    <row r="139" spans="16:19" x14ac:dyDescent="0.3">
      <c r="R139" s="75">
        <v>45946.625</v>
      </c>
      <c r="S139" s="54">
        <v>101.221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30" sqref="B30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customWidth="1"/>
    <col min="23" max="23" width="7.77734375" style="54" customWidth="1"/>
    <col min="24" max="24" width="11.5546875" style="75" customWidth="1"/>
    <col min="25" max="25" width="13.33203125" style="54" customWidth="1"/>
    <col min="26" max="26" width="11.5546875" style="75" customWidth="1"/>
    <col min="27" max="27" width="8.88671875" style="54" customWidth="1"/>
    <col min="28" max="28" width="11.5546875" style="75" customWidth="1"/>
    <col min="29" max="29" width="13.33203125" style="54" customWidth="1"/>
    <col min="30" max="30" width="11.5546875" style="75" customWidth="1"/>
    <col min="31" max="31" width="12.21875" style="54" customWidth="1"/>
    <col min="32" max="32" width="11.5546875" style="75" customWidth="1"/>
    <col min="33" max="33" width="12.2187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45751.625</v>
      </c>
      <c r="W3" s="1">
        <v>76.8</v>
      </c>
      <c r="X3" s="52" cm="1">
        <f t="array" ref="X3:Y3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45751.625</v>
      </c>
      <c r="AA3" s="1">
        <v>108.78</v>
      </c>
      <c r="AB3" s="52" cm="1">
        <f t="array" ref="AB3:AC3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45754.625</v>
      </c>
      <c r="W4" s="54">
        <v>76.099999999999994</v>
      </c>
      <c r="X4" s="75">
        <v>45897.625</v>
      </c>
      <c r="Y4" s="54">
        <v>99.6953125</v>
      </c>
      <c r="Z4" s="75">
        <v>45754.625</v>
      </c>
      <c r="AA4" s="54">
        <v>106.66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45755.625</v>
      </c>
      <c r="W5" s="54">
        <v>75.75</v>
      </c>
      <c r="X5" s="75">
        <v>45898.625</v>
      </c>
      <c r="Y5" s="54">
        <v>99.703125</v>
      </c>
      <c r="Z5" s="75">
        <v>45755.625</v>
      </c>
      <c r="AA5" s="54">
        <v>105.31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45756.625</v>
      </c>
      <c r="W6" s="54">
        <v>77.78</v>
      </c>
      <c r="X6" s="75">
        <v>45901.625</v>
      </c>
      <c r="Y6" s="54">
        <v>99.6796875</v>
      </c>
      <c r="Z6" s="75">
        <v>45756.625</v>
      </c>
      <c r="AA6" s="54">
        <v>107.07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45757.625</v>
      </c>
      <c r="W7" s="54">
        <v>76.510000000000005</v>
      </c>
      <c r="X7" s="75">
        <v>45902.625</v>
      </c>
      <c r="Y7" s="54">
        <v>99.53125</v>
      </c>
      <c r="Z7" s="75">
        <v>45757.625</v>
      </c>
      <c r="AA7" s="54">
        <v>105.25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45758.625</v>
      </c>
      <c r="W8" s="54">
        <v>76.739999999999995</v>
      </c>
      <c r="X8" s="75">
        <v>45903.625</v>
      </c>
      <c r="Y8" s="54">
        <v>99.6796875</v>
      </c>
      <c r="Z8" s="75">
        <v>45758.625</v>
      </c>
      <c r="AA8" s="54">
        <v>105.23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45761.625</v>
      </c>
      <c r="W9" s="54">
        <v>77.12</v>
      </c>
      <c r="X9" s="75">
        <v>45904.625</v>
      </c>
      <c r="Y9" s="54">
        <v>99.9140625</v>
      </c>
      <c r="Z9" s="75">
        <v>45761.625</v>
      </c>
      <c r="AA9" s="54">
        <v>105.89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80.515000000000001</v>
      </c>
      <c r="C10" s="21" cm="1">
        <f t="array" ref="C10">_xll.BDP(C4,"px_last")</f>
        <v>100.1796875</v>
      </c>
      <c r="D10" s="21" cm="1">
        <f t="array" ref="D10">_xll.BDP(D4,"px_last")</f>
        <v>112.19499999999999</v>
      </c>
      <c r="E10" s="21" cm="1">
        <f t="array" ref="E10">_xll.BDP(E4,"px_last")</f>
        <v>100.1796875</v>
      </c>
      <c r="F10" s="21" cm="1">
        <f t="array" ref="F10">_xll.BDP(F4,"px_last")</f>
        <v>101.96875</v>
      </c>
      <c r="G10" s="22" cm="1">
        <f t="array" ref="G10">_xll.BDP(G4,"px_last")</f>
        <v>102.3125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4">
        <v>77.33</v>
      </c>
      <c r="X10" s="75">
        <v>45905.625</v>
      </c>
      <c r="Y10" s="54">
        <v>100.1328125</v>
      </c>
      <c r="Z10" s="75">
        <v>45762.625</v>
      </c>
      <c r="AA10" s="54">
        <v>106.45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4">
        <v>77.319999999999993</v>
      </c>
      <c r="X11" s="75">
        <v>45908.625</v>
      </c>
      <c r="Y11" s="54">
        <v>100.265625</v>
      </c>
      <c r="Z11" s="75">
        <v>45763.625</v>
      </c>
      <c r="AA11" s="54">
        <v>106.9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64"/>
      <c r="J12" s="155"/>
      <c r="K12" s="165" t="s">
        <v>0</v>
      </c>
      <c r="L12" s="166"/>
      <c r="M12" s="167"/>
      <c r="N12" s="153" t="s">
        <v>0</v>
      </c>
      <c r="O12" s="164"/>
      <c r="P12" s="155"/>
      <c r="Q12" s="162" t="s">
        <v>0</v>
      </c>
      <c r="R12" s="160"/>
      <c r="S12" s="163"/>
      <c r="T12" s="39" t="s">
        <v>16</v>
      </c>
      <c r="V12" s="75">
        <v>45764.625</v>
      </c>
      <c r="W12" s="54">
        <v>77.77</v>
      </c>
      <c r="X12" s="75">
        <v>45909.625</v>
      </c>
      <c r="Y12" s="54">
        <v>100.09375</v>
      </c>
      <c r="Z12" s="75">
        <v>45764.625</v>
      </c>
      <c r="AA12" s="54">
        <v>106.75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77.31</v>
      </c>
      <c r="X13" s="75">
        <v>45910.625</v>
      </c>
      <c r="Y13" s="54">
        <v>100.1640625</v>
      </c>
      <c r="Z13" s="75">
        <v>45768.625</v>
      </c>
      <c r="AA13" s="54">
        <v>105.6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45769.625</v>
      </c>
      <c r="W14" s="54">
        <v>77.61</v>
      </c>
      <c r="X14" s="75">
        <v>45911.625</v>
      </c>
      <c r="Y14" s="54">
        <v>100.1640625</v>
      </c>
      <c r="Z14" s="75">
        <v>45769.625</v>
      </c>
      <c r="AA14" s="54">
        <v>105.86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45770.625</v>
      </c>
      <c r="W15" s="54">
        <v>78</v>
      </c>
      <c r="X15" s="75">
        <v>45912.625</v>
      </c>
      <c r="Y15" s="54">
        <v>99.9921875</v>
      </c>
      <c r="Z15" s="75">
        <v>45770.625</v>
      </c>
      <c r="AA15" s="54">
        <v>106.33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45771.625</v>
      </c>
      <c r="W16" s="54">
        <v>78.62</v>
      </c>
      <c r="X16" s="75">
        <v>45915.625</v>
      </c>
      <c r="Y16" s="54">
        <v>100.09375</v>
      </c>
      <c r="Z16" s="75">
        <v>45771.625</v>
      </c>
      <c r="AA16" s="54">
        <v>107.38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45772.625</v>
      </c>
      <c r="W17" s="54">
        <v>78.77</v>
      </c>
      <c r="X17" s="75">
        <v>45916.625</v>
      </c>
      <c r="Y17" s="54">
        <v>100.15625</v>
      </c>
      <c r="Z17" s="75">
        <v>45772.625</v>
      </c>
      <c r="AA17" s="54">
        <v>107.99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45775.625</v>
      </c>
      <c r="W18" s="54">
        <v>78.81</v>
      </c>
      <c r="X18" s="75">
        <v>45917.625</v>
      </c>
      <c r="Y18" s="54">
        <v>99.953125</v>
      </c>
      <c r="Z18" s="75">
        <v>45775.625</v>
      </c>
      <c r="AA18" s="54">
        <v>108.24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45776.625</v>
      </c>
      <c r="W19" s="54">
        <v>79.02</v>
      </c>
      <c r="X19" s="75">
        <v>45918.625</v>
      </c>
      <c r="Y19" s="54">
        <v>99.7890625</v>
      </c>
      <c r="Z19" s="75">
        <v>45776.625</v>
      </c>
      <c r="AA19" s="54">
        <v>108.49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45777.625</v>
      </c>
      <c r="W20" s="54">
        <v>78.599999999999994</v>
      </c>
      <c r="X20" s="75">
        <v>45919.625</v>
      </c>
      <c r="Y20" s="54">
        <v>99.7734375</v>
      </c>
      <c r="Z20" s="75">
        <v>45777.625</v>
      </c>
      <c r="AA20" s="54">
        <v>108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45778.625</v>
      </c>
      <c r="W21" s="54">
        <v>78.3</v>
      </c>
      <c r="X21" s="75">
        <v>45922.625</v>
      </c>
      <c r="Y21" s="54">
        <v>99.65625</v>
      </c>
      <c r="Z21" s="75">
        <v>45778.625</v>
      </c>
      <c r="AA21" s="54">
        <v>107.17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45779.625</v>
      </c>
      <c r="W22" s="54">
        <v>78.540000000000006</v>
      </c>
      <c r="X22" s="75">
        <v>45923.625</v>
      </c>
      <c r="Y22" s="54">
        <v>99.796875</v>
      </c>
      <c r="Z22" s="75">
        <v>45779.625</v>
      </c>
      <c r="AA22" s="54">
        <v>106.91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45782.625</v>
      </c>
      <c r="W23" s="54">
        <v>78.510000000000005</v>
      </c>
      <c r="X23" s="75">
        <v>45924.625</v>
      </c>
      <c r="Y23" s="54">
        <v>99.6015625</v>
      </c>
      <c r="Z23" s="75">
        <v>45782.625</v>
      </c>
      <c r="AA23" s="54">
        <v>106.76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45783.625</v>
      </c>
      <c r="W24" s="54">
        <v>78.45</v>
      </c>
      <c r="X24" s="75">
        <v>45925.625</v>
      </c>
      <c r="Y24" s="54">
        <v>99.390625</v>
      </c>
      <c r="Z24" s="75">
        <v>45783.625</v>
      </c>
      <c r="AA24" s="54">
        <v>106.97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45784.625</v>
      </c>
      <c r="W25" s="54">
        <v>78.52</v>
      </c>
      <c r="X25" s="75">
        <v>45926.625</v>
      </c>
      <c r="Y25" s="54">
        <v>99.3828125</v>
      </c>
      <c r="Z25" s="75">
        <v>45784.625</v>
      </c>
      <c r="AA25" s="54">
        <v>107.19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45785.625</v>
      </c>
      <c r="W26" s="54">
        <v>78.5</v>
      </c>
      <c r="X26" s="75">
        <v>45929.625</v>
      </c>
      <c r="Y26" s="54">
        <v>99.4921875</v>
      </c>
      <c r="Z26" s="75">
        <v>45785.625</v>
      </c>
      <c r="AA26" s="54">
        <v>106.65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45786.625</v>
      </c>
      <c r="W27" s="54">
        <v>78.55</v>
      </c>
      <c r="X27" s="75">
        <v>45930.625</v>
      </c>
      <c r="Y27" s="54">
        <v>99.5078125</v>
      </c>
      <c r="Z27" s="75">
        <v>45786.625</v>
      </c>
      <c r="AA27" s="54">
        <v>106.61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45789.625</v>
      </c>
      <c r="W28" s="54">
        <v>79.33</v>
      </c>
      <c r="X28" s="75">
        <v>45931.625</v>
      </c>
      <c r="Y28" s="54">
        <v>99.765625</v>
      </c>
      <c r="Z28" s="75">
        <v>45789.625</v>
      </c>
      <c r="AA28" s="54">
        <v>106.59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45790.625</v>
      </c>
      <c r="W29" s="54">
        <v>79.47</v>
      </c>
      <c r="X29" s="75">
        <v>45932.625</v>
      </c>
      <c r="Y29" s="54">
        <v>99.78125</v>
      </c>
      <c r="Z29" s="75">
        <v>45790.625</v>
      </c>
      <c r="AA29" s="54">
        <v>106.68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45791.625</v>
      </c>
      <c r="W30" s="54">
        <v>79.180000000000007</v>
      </c>
      <c r="X30" s="75">
        <v>45933.625</v>
      </c>
      <c r="Y30" s="54">
        <v>99.6015625</v>
      </c>
      <c r="Z30" s="75">
        <v>45791.625</v>
      </c>
      <c r="AA30" s="54">
        <v>106.18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45792.625</v>
      </c>
      <c r="W31" s="54">
        <v>79.33</v>
      </c>
      <c r="X31" s="75">
        <v>45936.625</v>
      </c>
      <c r="Y31" s="54">
        <v>99.46875</v>
      </c>
      <c r="Z31" s="75">
        <v>45792.625</v>
      </c>
      <c r="AA31" s="54">
        <v>106.9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45793.625</v>
      </c>
      <c r="W32" s="54">
        <v>79.42</v>
      </c>
      <c r="X32" s="75">
        <v>45937.625</v>
      </c>
      <c r="Y32" s="54">
        <v>99.625</v>
      </c>
      <c r="Z32" s="75">
        <v>45793.625</v>
      </c>
      <c r="AA32" s="54">
        <v>107.1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45796.625</v>
      </c>
      <c r="W33" s="54">
        <v>79.38</v>
      </c>
      <c r="X33" s="75">
        <v>45938.625</v>
      </c>
      <c r="Y33" s="54">
        <v>99.5625</v>
      </c>
      <c r="Z33" s="75">
        <v>45796.625</v>
      </c>
      <c r="AA33" s="54">
        <v>107.11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45797.625</v>
      </c>
      <c r="W34" s="54">
        <v>79.34</v>
      </c>
      <c r="X34" s="75">
        <v>45939.625</v>
      </c>
      <c r="Y34" s="54">
        <v>99.5078125</v>
      </c>
      <c r="Z34" s="75">
        <v>45797.625</v>
      </c>
      <c r="AA34" s="54">
        <v>106.86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45798.625</v>
      </c>
      <c r="W35" s="54">
        <v>78.81</v>
      </c>
      <c r="X35" s="75">
        <v>45940.625</v>
      </c>
      <c r="Y35" s="54">
        <v>99.890625</v>
      </c>
      <c r="Z35" s="75">
        <v>45798.625</v>
      </c>
      <c r="AA35" s="54">
        <v>105.66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45799.625</v>
      </c>
      <c r="W36" s="54">
        <v>78.97</v>
      </c>
      <c r="X36" s="75">
        <v>45943.625</v>
      </c>
      <c r="Y36" s="54">
        <v>99.9921875</v>
      </c>
      <c r="Z36" s="75">
        <v>45799.625</v>
      </c>
      <c r="AA36" s="54">
        <v>106.2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:C38" si="27">(B37/$B$14-1)*$B$5</f>
        <v>-282449.33160845196</v>
      </c>
      <c r="D37" s="46">
        <f t="shared" ref="D37:D38" si="28">-1*(A37-$A$14)/360*$B$7*$B$5</f>
        <v>-127487.5</v>
      </c>
      <c r="E37" s="45">
        <f t="shared" ref="E37" si="29">VLOOKUP($A37+$J$1,X:Y,2)</f>
        <v>100.359375</v>
      </c>
      <c r="F37" s="46">
        <f t="shared" ref="F37:F38" si="30">(E37-$E$14)/100*$C$5</f>
        <v>47226.5625</v>
      </c>
      <c r="G37" s="47">
        <f t="shared" ref="G37:G38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:I38" si="33">(H37/$H$14-1)*$D$5</f>
        <v>1601.2098029642984</v>
      </c>
      <c r="J37" s="47">
        <f t="shared" ref="J37:J38" si="34">-1*(A37-$A$14)/360*$D$7*$D$5</f>
        <v>-131130</v>
      </c>
      <c r="K37" s="45">
        <f t="shared" ref="K37" si="35">VLOOKUP($A37+$J$1,AB:AC,2)</f>
        <v>100.359375</v>
      </c>
      <c r="L37" s="46">
        <f t="shared" ref="L37:L38" si="36">(K37-$K$14)/100*$E$5</f>
        <v>41171.875</v>
      </c>
      <c r="M37" s="47">
        <f t="shared" ref="M37:M38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:O38" si="39">(N37-$N$14)/100*$F$5</f>
        <v>34570.3125</v>
      </c>
      <c r="P37" s="47">
        <f t="shared" ref="P37:P38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:R38" si="42">(Q37-$Q$14)/100*$G$5</f>
        <v>107460.9375</v>
      </c>
      <c r="S37" s="47">
        <f t="shared" ref="S37:S38" si="43">(A37-$A$14)/360*$G$6*$G$5-(A37-$A$14)/360*$G$7*$G$5*$Q$14/100</f>
        <v>4071.2011393229113</v>
      </c>
      <c r="T37" s="82">
        <f t="shared" ref="T37:T38" si="44">C37+D37-F37-G37-I37-J37+L37+M37+O37+P37+R37+S37+$J$9</f>
        <v>-106151.36280510449</v>
      </c>
      <c r="V37" s="75">
        <v>45800.625</v>
      </c>
      <c r="W37" s="54">
        <v>78.95</v>
      </c>
      <c r="X37" s="75">
        <v>45944.625</v>
      </c>
      <c r="Y37" s="54">
        <v>100.1328125</v>
      </c>
      <c r="Z37" s="75">
        <v>45800.625</v>
      </c>
      <c r="AA37" s="54">
        <v>106.28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>B10</f>
        <v>80.515000000000001</v>
      </c>
      <c r="C38" s="46">
        <f t="shared" si="27"/>
        <v>-280293.22984044923</v>
      </c>
      <c r="D38" s="46">
        <f t="shared" si="28"/>
        <v>-131600</v>
      </c>
      <c r="E38" s="45">
        <f>C10</f>
        <v>100.1796875</v>
      </c>
      <c r="F38" s="46">
        <f t="shared" si="30"/>
        <v>12187.5</v>
      </c>
      <c r="G38" s="47">
        <f t="shared" si="31"/>
        <v>-10572.588541666664</v>
      </c>
      <c r="H38" s="45">
        <f>D10</f>
        <v>112.19499999999999</v>
      </c>
      <c r="I38" s="46">
        <f t="shared" si="33"/>
        <v>-70453.231330341208</v>
      </c>
      <c r="J38" s="47">
        <f t="shared" si="34"/>
        <v>-135360</v>
      </c>
      <c r="K38" s="45">
        <f>E10</f>
        <v>100.1796875</v>
      </c>
      <c r="L38" s="46">
        <f t="shared" si="36"/>
        <v>10625</v>
      </c>
      <c r="M38" s="47">
        <f t="shared" si="37"/>
        <v>-10275.803472222222</v>
      </c>
      <c r="N38" s="45">
        <f>F10</f>
        <v>101.96875</v>
      </c>
      <c r="O38" s="46">
        <f t="shared" si="39"/>
        <v>14648.4375</v>
      </c>
      <c r="P38" s="47">
        <f t="shared" si="40"/>
        <v>-366.77604166666424</v>
      </c>
      <c r="Q38" s="45">
        <f>G10</f>
        <v>102.3125</v>
      </c>
      <c r="R38" s="46">
        <f t="shared" si="42"/>
        <v>69726.5625</v>
      </c>
      <c r="S38" s="47">
        <f t="shared" si="43"/>
        <v>4202.5302083333372</v>
      </c>
      <c r="T38" s="82">
        <f t="shared" si="44"/>
        <v>-84858.24055266779</v>
      </c>
      <c r="V38" s="75">
        <v>45804.625</v>
      </c>
      <c r="W38" s="54">
        <v>79.430000000000007</v>
      </c>
      <c r="X38" s="75">
        <v>45945.625</v>
      </c>
      <c r="Y38" s="54">
        <v>100.0234375</v>
      </c>
      <c r="Z38" s="75">
        <v>45804.625</v>
      </c>
      <c r="AA38" s="54">
        <v>107.24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2"/>
      <c r="V39" s="75">
        <v>45805.625</v>
      </c>
      <c r="W39" s="54">
        <v>79.38</v>
      </c>
      <c r="X39" s="75">
        <v>45946.625</v>
      </c>
      <c r="Y39" s="54">
        <v>100.359375</v>
      </c>
      <c r="Z39" s="75">
        <v>45805.625</v>
      </c>
      <c r="AA39" s="54">
        <v>106.98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8"/>
      <c r="V40" s="75">
        <v>45806.625</v>
      </c>
      <c r="W40" s="54">
        <v>79.5</v>
      </c>
      <c r="Z40" s="75">
        <v>45806.625</v>
      </c>
      <c r="AA40" s="54">
        <v>107.46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45807.625</v>
      </c>
      <c r="W41" s="54">
        <v>79.569999999999993</v>
      </c>
      <c r="Z41" s="75">
        <v>45807.625</v>
      </c>
      <c r="AA41" s="54">
        <v>107.77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79.180000000000007</v>
      </c>
      <c r="Z42" s="75">
        <v>45810.625</v>
      </c>
      <c r="AA42" s="54">
        <v>107.07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79.33</v>
      </c>
      <c r="Z43" s="75">
        <v>45811.625</v>
      </c>
      <c r="AA43" s="54">
        <v>107.12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79.48</v>
      </c>
      <c r="Z44" s="75">
        <v>45812.625</v>
      </c>
      <c r="AA44" s="54">
        <v>107.9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79.31</v>
      </c>
      <c r="Z45" s="75">
        <v>45813.625</v>
      </c>
      <c r="AA45" s="54">
        <v>107.57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79.3</v>
      </c>
      <c r="Z46" s="75">
        <v>45814.625</v>
      </c>
      <c r="AA46" s="54">
        <v>106.92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79.34</v>
      </c>
      <c r="Z47" s="75">
        <v>45817.625</v>
      </c>
      <c r="AA47" s="54">
        <v>107.24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79.53</v>
      </c>
      <c r="Z48" s="75">
        <v>45818.625</v>
      </c>
      <c r="AA48" s="54">
        <v>107.5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79.510000000000005</v>
      </c>
      <c r="Z49" s="75">
        <v>45819.625</v>
      </c>
      <c r="AA49" s="54">
        <v>107.84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45820.625</v>
      </c>
      <c r="W50" s="54">
        <v>79.599999999999994</v>
      </c>
      <c r="Z50" s="75">
        <v>45820.625</v>
      </c>
      <c r="AA50" s="54">
        <v>108.44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45821.625</v>
      </c>
      <c r="W51" s="54">
        <v>79.36</v>
      </c>
      <c r="Z51" s="75">
        <v>45821.625</v>
      </c>
      <c r="AA51" s="54">
        <v>107.79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45824.625</v>
      </c>
      <c r="W52" s="54">
        <v>79.52</v>
      </c>
      <c r="Z52" s="75">
        <v>45824.625</v>
      </c>
      <c r="AA52" s="54">
        <v>107.6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45825.625</v>
      </c>
      <c r="W53" s="54">
        <v>79.430000000000007</v>
      </c>
      <c r="Z53" s="75">
        <v>45825.625</v>
      </c>
      <c r="AA53" s="54">
        <v>107.97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45826.625</v>
      </c>
      <c r="W54" s="54">
        <v>79.55</v>
      </c>
      <c r="Z54" s="75">
        <v>45826.625</v>
      </c>
      <c r="AA54" s="54">
        <v>108.05</v>
      </c>
      <c r="AD54" s="75">
        <v>45946.625</v>
      </c>
      <c r="AE54" s="54">
        <v>102.234375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45828.625</v>
      </c>
      <c r="W55" s="54">
        <v>79.790000000000006</v>
      </c>
      <c r="Z55" s="75">
        <v>45828.625</v>
      </c>
      <c r="AA55" s="54">
        <v>108.15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45831.625</v>
      </c>
      <c r="W56" s="54">
        <v>79.95</v>
      </c>
      <c r="Z56" s="75">
        <v>45831.625</v>
      </c>
      <c r="AA56" s="54">
        <v>108.41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45832.625</v>
      </c>
      <c r="W57" s="54">
        <v>80.17</v>
      </c>
      <c r="Z57" s="75">
        <v>45832.625</v>
      </c>
      <c r="AA57" s="54">
        <v>108.92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45833.625</v>
      </c>
      <c r="W58" s="54">
        <v>80.150000000000006</v>
      </c>
      <c r="Z58" s="75">
        <v>45833.625</v>
      </c>
      <c r="AA58" s="54">
        <v>108.79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45834.625</v>
      </c>
      <c r="W59" s="54">
        <v>80.38</v>
      </c>
      <c r="Z59" s="75">
        <v>45834.625</v>
      </c>
      <c r="AA59" s="54">
        <v>109.19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45835.625</v>
      </c>
      <c r="W60" s="54">
        <v>80.34</v>
      </c>
      <c r="Z60" s="75">
        <v>45835.625</v>
      </c>
      <c r="AA60" s="54">
        <v>109.01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45838.625</v>
      </c>
      <c r="W61" s="54">
        <v>80.650000000000006</v>
      </c>
      <c r="Z61" s="75">
        <v>45838.625</v>
      </c>
      <c r="AA61" s="54">
        <v>109.61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45839.625</v>
      </c>
      <c r="W62" s="54">
        <v>80.17</v>
      </c>
      <c r="Z62" s="75">
        <v>45839.625</v>
      </c>
      <c r="AA62" s="54">
        <v>109.34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45840.625</v>
      </c>
      <c r="W63" s="54">
        <v>80.319999999999993</v>
      </c>
      <c r="Z63" s="75">
        <v>45840.625</v>
      </c>
      <c r="AA63" s="54">
        <v>109.32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45841.625</v>
      </c>
      <c r="W64" s="54">
        <v>80.37</v>
      </c>
      <c r="Z64" s="75">
        <v>45841.625</v>
      </c>
      <c r="AA64" s="54">
        <v>109.06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45845.625</v>
      </c>
      <c r="W65" s="54">
        <v>80.099999999999994</v>
      </c>
      <c r="Z65" s="75">
        <v>45845.625</v>
      </c>
      <c r="AA65" s="54">
        <v>108.41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45846.625</v>
      </c>
      <c r="W66" s="54">
        <v>79.989999999999995</v>
      </c>
      <c r="Z66" s="75">
        <v>45846.625</v>
      </c>
      <c r="AA66" s="54">
        <v>108.1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45847.625</v>
      </c>
      <c r="W67" s="54">
        <v>80.209999999999994</v>
      </c>
      <c r="Z67" s="75">
        <v>45847.625</v>
      </c>
      <c r="AA67" s="54">
        <v>108.71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45848.625</v>
      </c>
      <c r="W68" s="54">
        <v>80.13</v>
      </c>
      <c r="Z68" s="75">
        <v>45848.625</v>
      </c>
      <c r="AA68" s="54">
        <v>108.74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45849.625</v>
      </c>
      <c r="W69" s="54">
        <v>80.03</v>
      </c>
      <c r="Z69" s="75">
        <v>45849.625</v>
      </c>
      <c r="AA69" s="54">
        <v>108.08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45852.625</v>
      </c>
      <c r="W70" s="54">
        <v>80.09</v>
      </c>
      <c r="Z70" s="75">
        <v>45852.625</v>
      </c>
      <c r="AA70" s="54">
        <v>108.05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45853.625</v>
      </c>
      <c r="W71" s="54">
        <v>79.849999999999994</v>
      </c>
      <c r="Z71" s="75">
        <v>45853.625</v>
      </c>
      <c r="AA71" s="54">
        <v>107.66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45854.625</v>
      </c>
      <c r="W72" s="54">
        <v>80.06</v>
      </c>
      <c r="Z72" s="75">
        <v>45854.625</v>
      </c>
      <c r="AA72" s="54">
        <v>107.83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45855.625</v>
      </c>
      <c r="W73" s="54">
        <v>80.14</v>
      </c>
      <c r="Z73" s="75">
        <v>45855.625</v>
      </c>
      <c r="AA73" s="54">
        <v>108.09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45856.625</v>
      </c>
      <c r="W74" s="54">
        <v>80.25</v>
      </c>
      <c r="Z74" s="75">
        <v>45856.625</v>
      </c>
      <c r="AA74" s="54">
        <v>108.29</v>
      </c>
    </row>
    <row r="75" spans="2:27" x14ac:dyDescent="0.3">
      <c r="B75" s="75"/>
      <c r="D75" s="75"/>
      <c r="F75" s="75"/>
      <c r="H75" s="75"/>
      <c r="J75" s="75"/>
      <c r="L75" s="75"/>
      <c r="V75" s="75">
        <v>45859.625</v>
      </c>
      <c r="W75" s="54">
        <v>80.36</v>
      </c>
      <c r="Z75" s="75">
        <v>45859.625</v>
      </c>
      <c r="AA75" s="54">
        <v>108.71</v>
      </c>
    </row>
    <row r="76" spans="2:27" x14ac:dyDescent="0.3">
      <c r="B76" s="75"/>
      <c r="D76" s="75"/>
      <c r="F76" s="75"/>
      <c r="H76" s="75"/>
      <c r="J76" s="75"/>
      <c r="L76" s="75"/>
      <c r="V76" s="75">
        <v>45860.625</v>
      </c>
      <c r="W76" s="54">
        <v>80.5</v>
      </c>
      <c r="Z76" s="75">
        <v>45860.625</v>
      </c>
      <c r="AA76" s="54">
        <v>108.97</v>
      </c>
    </row>
    <row r="77" spans="2:27" x14ac:dyDescent="0.3">
      <c r="B77" s="75"/>
      <c r="D77" s="75"/>
      <c r="F77" s="75"/>
      <c r="H77" s="75"/>
      <c r="J77" s="75"/>
      <c r="L77" s="75"/>
      <c r="V77" s="75">
        <v>45861.625</v>
      </c>
      <c r="W77" s="54">
        <v>80.540000000000006</v>
      </c>
      <c r="Z77" s="75">
        <v>45861.625</v>
      </c>
      <c r="AA77" s="54">
        <v>108.8</v>
      </c>
    </row>
    <row r="78" spans="2:27" x14ac:dyDescent="0.3">
      <c r="B78" s="75"/>
      <c r="D78" s="75"/>
      <c r="F78" s="75"/>
      <c r="H78" s="75"/>
      <c r="J78" s="75"/>
      <c r="L78" s="75"/>
      <c r="V78" s="75">
        <v>45862.625</v>
      </c>
      <c r="W78" s="54">
        <v>80.44</v>
      </c>
      <c r="Z78" s="75">
        <v>45862.625</v>
      </c>
      <c r="AA78" s="54">
        <v>108.64</v>
      </c>
    </row>
    <row r="79" spans="2:27" x14ac:dyDescent="0.3">
      <c r="B79" s="75"/>
      <c r="D79" s="75"/>
      <c r="F79" s="75"/>
      <c r="H79" s="75"/>
      <c r="J79" s="75"/>
      <c r="L79" s="75"/>
      <c r="V79" s="75">
        <v>45863.625</v>
      </c>
      <c r="W79" s="54">
        <v>80.489999999999995</v>
      </c>
      <c r="Z79" s="75">
        <v>45863.625</v>
      </c>
      <c r="AA79" s="54">
        <v>108.99</v>
      </c>
    </row>
    <row r="80" spans="2:27" x14ac:dyDescent="0.3">
      <c r="B80" s="75"/>
      <c r="D80" s="75"/>
      <c r="F80" s="75"/>
      <c r="H80" s="75"/>
      <c r="J80" s="75"/>
      <c r="L80" s="75"/>
      <c r="V80" s="75">
        <v>45866.625</v>
      </c>
      <c r="W80" s="54">
        <v>80.45</v>
      </c>
      <c r="Z80" s="75">
        <v>45866.625</v>
      </c>
      <c r="AA80" s="54">
        <v>108.77</v>
      </c>
    </row>
    <row r="81" spans="2:27" x14ac:dyDescent="0.3">
      <c r="B81" s="75"/>
      <c r="D81" s="75"/>
      <c r="F81" s="75"/>
      <c r="H81" s="75"/>
      <c r="J81" s="75"/>
      <c r="L81" s="75"/>
      <c r="V81" s="75">
        <v>45867.625</v>
      </c>
      <c r="W81" s="54">
        <v>80.5</v>
      </c>
      <c r="Z81" s="75">
        <v>45867.625</v>
      </c>
      <c r="AA81" s="54">
        <v>109.49</v>
      </c>
    </row>
    <row r="82" spans="2:27" x14ac:dyDescent="0.3">
      <c r="B82" s="75"/>
      <c r="D82" s="75"/>
      <c r="F82" s="75"/>
      <c r="H82" s="75"/>
      <c r="J82" s="75"/>
      <c r="L82" s="75"/>
      <c r="V82" s="75">
        <v>45868.625</v>
      </c>
      <c r="W82" s="54">
        <v>80.33</v>
      </c>
      <c r="Z82" s="75">
        <v>45868.625</v>
      </c>
      <c r="AA82" s="54">
        <v>109.08</v>
      </c>
    </row>
    <row r="83" spans="2:27" x14ac:dyDescent="0.3">
      <c r="H83" s="75"/>
      <c r="J83" s="75"/>
      <c r="L83" s="75"/>
      <c r="V83" s="75">
        <v>45869.625</v>
      </c>
      <c r="W83" s="54">
        <v>80.38</v>
      </c>
      <c r="Z83" s="75">
        <v>45869.625</v>
      </c>
      <c r="AA83" s="54">
        <v>109.11</v>
      </c>
    </row>
    <row r="84" spans="2:27" x14ac:dyDescent="0.3">
      <c r="H84" s="75"/>
      <c r="J84" s="75"/>
      <c r="V84" s="75">
        <v>45870.625</v>
      </c>
      <c r="W84" s="54">
        <v>79.98</v>
      </c>
      <c r="Z84" s="75">
        <v>45870.625</v>
      </c>
      <c r="AA84" s="54">
        <v>109.63</v>
      </c>
    </row>
    <row r="85" spans="2:27" x14ac:dyDescent="0.3">
      <c r="H85" s="75"/>
      <c r="J85" s="75"/>
      <c r="V85" s="75">
        <v>45873.625</v>
      </c>
      <c r="W85" s="54">
        <v>80.25</v>
      </c>
      <c r="Z85" s="75">
        <v>45873.625</v>
      </c>
      <c r="AA85" s="54">
        <v>109.82</v>
      </c>
    </row>
    <row r="86" spans="2:27" x14ac:dyDescent="0.3">
      <c r="H86" s="75"/>
      <c r="J86" s="75"/>
      <c r="V86" s="75">
        <v>45874.625</v>
      </c>
      <c r="W86" s="54">
        <v>80.209999999999994</v>
      </c>
      <c r="Z86" s="75">
        <v>45874.625</v>
      </c>
      <c r="AA86" s="54">
        <v>109.9</v>
      </c>
    </row>
    <row r="87" spans="2:27" x14ac:dyDescent="0.3">
      <c r="H87" s="75"/>
      <c r="J87" s="75"/>
      <c r="V87" s="75">
        <v>45875.625</v>
      </c>
      <c r="W87" s="54">
        <v>80.290000000000006</v>
      </c>
      <c r="Z87" s="75">
        <v>45875.625</v>
      </c>
      <c r="AA87" s="54">
        <v>109.87</v>
      </c>
    </row>
    <row r="88" spans="2:27" x14ac:dyDescent="0.3">
      <c r="H88" s="75"/>
      <c r="J88" s="75"/>
      <c r="V88" s="75">
        <v>45876.625</v>
      </c>
      <c r="W88" s="54">
        <v>80.209999999999994</v>
      </c>
      <c r="Z88" s="75">
        <v>45876.625</v>
      </c>
      <c r="AA88" s="54">
        <v>109.76</v>
      </c>
    </row>
    <row r="89" spans="2:27" x14ac:dyDescent="0.3">
      <c r="H89" s="75"/>
      <c r="J89" s="75"/>
      <c r="V89" s="75">
        <v>45877.625</v>
      </c>
      <c r="W89" s="54">
        <v>80.22</v>
      </c>
      <c r="Z89" s="75">
        <v>45877.625</v>
      </c>
      <c r="AA89" s="54">
        <v>109.41</v>
      </c>
    </row>
    <row r="90" spans="2:27" x14ac:dyDescent="0.3">
      <c r="H90" s="75"/>
      <c r="J90" s="75"/>
      <c r="V90" s="75">
        <v>45880.625</v>
      </c>
      <c r="W90" s="54">
        <v>80.22</v>
      </c>
      <c r="Z90" s="75">
        <v>45880.625</v>
      </c>
      <c r="AA90" s="54">
        <v>109.58499999999999</v>
      </c>
    </row>
    <row r="91" spans="2:27" x14ac:dyDescent="0.3">
      <c r="H91" s="75"/>
      <c r="V91" s="75">
        <v>45881.625</v>
      </c>
      <c r="W91" s="54">
        <v>80.400000000000006</v>
      </c>
      <c r="Z91" s="75">
        <v>45881.625</v>
      </c>
      <c r="AA91" s="54">
        <v>109.68</v>
      </c>
    </row>
    <row r="92" spans="2:27" x14ac:dyDescent="0.3">
      <c r="H92" s="75"/>
      <c r="V92" s="75">
        <v>45882.625</v>
      </c>
      <c r="W92" s="54">
        <v>80.61</v>
      </c>
      <c r="Z92" s="75">
        <v>45882.625</v>
      </c>
      <c r="AA92" s="54">
        <v>110.26</v>
      </c>
    </row>
    <row r="93" spans="2:27" x14ac:dyDescent="0.3">
      <c r="H93" s="75"/>
      <c r="V93" s="75">
        <v>45883.625</v>
      </c>
      <c r="W93" s="54">
        <v>80.400000000000006</v>
      </c>
      <c r="Z93" s="75">
        <v>45883.625</v>
      </c>
      <c r="AA93" s="54">
        <v>109.88</v>
      </c>
    </row>
    <row r="94" spans="2:27" x14ac:dyDescent="0.3">
      <c r="H94" s="75"/>
      <c r="V94" s="75">
        <v>45884.625</v>
      </c>
      <c r="W94" s="54">
        <v>80.459999999999994</v>
      </c>
      <c r="Z94" s="75">
        <v>45884.625</v>
      </c>
      <c r="AA94" s="54">
        <v>109.74</v>
      </c>
    </row>
    <row r="95" spans="2:27" x14ac:dyDescent="0.3">
      <c r="V95" s="75">
        <v>45887.625</v>
      </c>
      <c r="W95" s="54">
        <v>80.400000000000006</v>
      </c>
      <c r="Z95" s="75">
        <v>45887.625</v>
      </c>
      <c r="AA95" s="54">
        <v>109.54</v>
      </c>
    </row>
    <row r="96" spans="2:27" x14ac:dyDescent="0.3">
      <c r="V96" s="75">
        <v>45888.625</v>
      </c>
      <c r="W96" s="54">
        <v>80.38</v>
      </c>
      <c r="Z96" s="75">
        <v>45888.625</v>
      </c>
      <c r="AA96" s="54">
        <v>109.71</v>
      </c>
    </row>
    <row r="97" spans="22:27" x14ac:dyDescent="0.3">
      <c r="V97" s="75">
        <v>45889.625</v>
      </c>
      <c r="W97" s="54">
        <v>80.349999999999994</v>
      </c>
      <c r="Z97" s="75">
        <v>45889.625</v>
      </c>
      <c r="AA97" s="54">
        <v>109.76</v>
      </c>
    </row>
    <row r="98" spans="22:27" x14ac:dyDescent="0.3">
      <c r="V98" s="75">
        <v>45890.625</v>
      </c>
      <c r="W98" s="54">
        <v>80.2</v>
      </c>
      <c r="Z98" s="75">
        <v>45890.625</v>
      </c>
      <c r="AA98" s="54">
        <v>109.34</v>
      </c>
    </row>
    <row r="99" spans="22:27" x14ac:dyDescent="0.3">
      <c r="V99" s="75">
        <v>45891.625</v>
      </c>
      <c r="W99" s="54">
        <v>80.849999999999994</v>
      </c>
      <c r="Z99" s="75">
        <v>45891.625</v>
      </c>
      <c r="AA99" s="54">
        <v>110.2</v>
      </c>
    </row>
    <row r="100" spans="22:27" x14ac:dyDescent="0.3">
      <c r="V100" s="75">
        <v>45894.625</v>
      </c>
      <c r="W100" s="54">
        <v>80.69</v>
      </c>
      <c r="Z100" s="75">
        <v>45894.625</v>
      </c>
      <c r="AA100" s="54">
        <v>109.91</v>
      </c>
    </row>
    <row r="101" spans="22:27" x14ac:dyDescent="0.3">
      <c r="V101" s="75">
        <v>45895.625</v>
      </c>
      <c r="W101" s="54">
        <v>80.87</v>
      </c>
      <c r="Z101" s="75">
        <v>45895.625</v>
      </c>
      <c r="AA101" s="54">
        <v>109.99</v>
      </c>
    </row>
    <row r="102" spans="22:27" x14ac:dyDescent="0.3">
      <c r="V102" s="75">
        <v>45896.625</v>
      </c>
      <c r="W102" s="54">
        <v>80.97</v>
      </c>
      <c r="Z102" s="75">
        <v>45896.625</v>
      </c>
      <c r="AA102" s="54">
        <v>110.03</v>
      </c>
    </row>
    <row r="103" spans="22:27" x14ac:dyDescent="0.3">
      <c r="V103" s="75">
        <v>45897.625</v>
      </c>
      <c r="W103" s="54">
        <v>81.010000000000005</v>
      </c>
      <c r="Z103" s="75">
        <v>45897.625</v>
      </c>
      <c r="AA103" s="54">
        <v>110.2</v>
      </c>
    </row>
    <row r="104" spans="22:27" x14ac:dyDescent="0.3">
      <c r="V104" s="75">
        <v>45898.625</v>
      </c>
      <c r="W104" s="54">
        <v>80.86</v>
      </c>
      <c r="Z104" s="75">
        <v>45898.625</v>
      </c>
      <c r="AA104" s="54">
        <v>109.83</v>
      </c>
    </row>
    <row r="105" spans="22:27" x14ac:dyDescent="0.3">
      <c r="V105" s="75">
        <v>45902.625</v>
      </c>
      <c r="W105" s="54">
        <v>80.39</v>
      </c>
      <c r="Z105" s="75">
        <v>45902.625</v>
      </c>
      <c r="AA105" s="54">
        <v>109.05</v>
      </c>
    </row>
    <row r="106" spans="22:27" x14ac:dyDescent="0.3">
      <c r="V106" s="75">
        <v>45903.625</v>
      </c>
      <c r="W106" s="54">
        <v>80.61</v>
      </c>
      <c r="Z106" s="75">
        <v>45903.625</v>
      </c>
      <c r="AA106" s="54">
        <v>109.7</v>
      </c>
    </row>
    <row r="107" spans="22:27" x14ac:dyDescent="0.3">
      <c r="V107" s="75">
        <v>45904.625</v>
      </c>
      <c r="W107" s="54">
        <v>80.819999999999993</v>
      </c>
      <c r="Z107" s="75">
        <v>45904.625</v>
      </c>
      <c r="AA107" s="54">
        <v>110.45</v>
      </c>
    </row>
    <row r="108" spans="22:27" x14ac:dyDescent="0.3">
      <c r="V108" s="75">
        <v>45905.625</v>
      </c>
      <c r="W108" s="54">
        <v>80.87</v>
      </c>
      <c r="Z108" s="75">
        <v>45905.625</v>
      </c>
      <c r="AA108" s="54">
        <v>111.17</v>
      </c>
    </row>
    <row r="109" spans="22:27" x14ac:dyDescent="0.3">
      <c r="V109" s="75">
        <v>45908.625</v>
      </c>
      <c r="W109" s="54">
        <v>80.87</v>
      </c>
      <c r="Z109" s="75">
        <v>45908.625</v>
      </c>
      <c r="AA109" s="54">
        <v>111.56</v>
      </c>
    </row>
    <row r="110" spans="22:27" x14ac:dyDescent="0.3">
      <c r="V110" s="75">
        <v>45909.625</v>
      </c>
      <c r="W110" s="54">
        <v>80.78</v>
      </c>
      <c r="Z110" s="75">
        <v>45909.625</v>
      </c>
      <c r="AA110" s="54">
        <v>111.36</v>
      </c>
    </row>
    <row r="111" spans="22:27" x14ac:dyDescent="0.3">
      <c r="V111" s="75">
        <v>45910.625</v>
      </c>
      <c r="W111" s="54">
        <v>80.84</v>
      </c>
      <c r="Z111" s="75">
        <v>45910.625</v>
      </c>
      <c r="AA111" s="54">
        <v>111.69</v>
      </c>
    </row>
    <row r="112" spans="22:27" x14ac:dyDescent="0.3">
      <c r="V112" s="75">
        <v>45911.625</v>
      </c>
      <c r="W112" s="54">
        <v>81.040000000000006</v>
      </c>
      <c r="Z112" s="75">
        <v>45911.625</v>
      </c>
      <c r="AA112" s="54">
        <v>112.21</v>
      </c>
    </row>
    <row r="113" spans="22:27" x14ac:dyDescent="0.3">
      <c r="V113" s="75">
        <v>45912.625</v>
      </c>
      <c r="W113" s="54">
        <v>80.959999999999994</v>
      </c>
      <c r="Z113" s="75">
        <v>45912.625</v>
      </c>
      <c r="AA113" s="54">
        <v>112.01</v>
      </c>
    </row>
    <row r="114" spans="22:27" x14ac:dyDescent="0.3">
      <c r="V114" s="75">
        <v>45915.625</v>
      </c>
      <c r="W114" s="54">
        <v>81.19</v>
      </c>
      <c r="Z114" s="75">
        <v>45915.625</v>
      </c>
      <c r="AA114" s="54">
        <v>112.36</v>
      </c>
    </row>
    <row r="115" spans="22:27" x14ac:dyDescent="0.3">
      <c r="V115" s="75">
        <v>45916.625</v>
      </c>
      <c r="W115" s="54">
        <v>81.13</v>
      </c>
      <c r="Z115" s="75">
        <v>45916.625</v>
      </c>
      <c r="AA115" s="54">
        <v>112.26</v>
      </c>
    </row>
    <row r="116" spans="22:27" x14ac:dyDescent="0.3">
      <c r="V116" s="75">
        <v>45917.625</v>
      </c>
      <c r="W116" s="54">
        <v>81.05</v>
      </c>
      <c r="Z116" s="75">
        <v>45917.625</v>
      </c>
      <c r="AA116" s="54">
        <v>112.06</v>
      </c>
    </row>
    <row r="117" spans="22:27" x14ac:dyDescent="0.3">
      <c r="V117" s="75">
        <v>45918.625</v>
      </c>
      <c r="W117" s="54">
        <v>81.23</v>
      </c>
      <c r="Z117" s="75">
        <v>45918.625</v>
      </c>
      <c r="AA117" s="54">
        <v>111.83</v>
      </c>
    </row>
    <row r="118" spans="22:27" x14ac:dyDescent="0.3">
      <c r="V118" s="75">
        <v>45919.625</v>
      </c>
      <c r="W118" s="54">
        <v>81.260000000000005</v>
      </c>
      <c r="Z118" s="75">
        <v>45919.625</v>
      </c>
      <c r="AA118" s="54">
        <v>111.74</v>
      </c>
    </row>
    <row r="119" spans="22:27" x14ac:dyDescent="0.3">
      <c r="V119" s="75">
        <v>45922.625</v>
      </c>
      <c r="W119" s="54">
        <v>81.319999999999993</v>
      </c>
      <c r="Z119" s="75">
        <v>45922.625</v>
      </c>
      <c r="AA119" s="54">
        <v>111.48</v>
      </c>
    </row>
    <row r="120" spans="22:27" x14ac:dyDescent="0.3">
      <c r="V120" s="75">
        <v>45923.625</v>
      </c>
      <c r="W120" s="54">
        <v>81.260000000000005</v>
      </c>
      <c r="Z120" s="75">
        <v>45923.625</v>
      </c>
      <c r="AA120" s="54">
        <v>111.71</v>
      </c>
    </row>
    <row r="121" spans="22:27" x14ac:dyDescent="0.3">
      <c r="V121" s="75">
        <v>45924.625</v>
      </c>
      <c r="W121" s="54">
        <v>81.150000000000006</v>
      </c>
      <c r="Z121" s="75">
        <v>45924.625</v>
      </c>
      <c r="AA121" s="54">
        <v>111.26</v>
      </c>
    </row>
    <row r="122" spans="22:27" x14ac:dyDescent="0.3">
      <c r="V122" s="75">
        <v>45925.625</v>
      </c>
      <c r="W122" s="54">
        <v>80.92</v>
      </c>
      <c r="Z122" s="75">
        <v>45925.625</v>
      </c>
      <c r="AA122" s="54">
        <v>111.06</v>
      </c>
    </row>
    <row r="123" spans="22:27" x14ac:dyDescent="0.3">
      <c r="V123" s="75">
        <v>45926.625</v>
      </c>
      <c r="W123" s="54">
        <v>81.08</v>
      </c>
      <c r="Z123" s="75">
        <v>45926.625</v>
      </c>
      <c r="AA123" s="54">
        <v>111.21</v>
      </c>
    </row>
    <row r="124" spans="22:27" x14ac:dyDescent="0.3">
      <c r="V124" s="75">
        <v>45929.625</v>
      </c>
      <c r="W124" s="54">
        <v>81.22</v>
      </c>
      <c r="Z124" s="75">
        <v>45929.625</v>
      </c>
      <c r="AA124" s="54">
        <v>111.58</v>
      </c>
    </row>
    <row r="125" spans="22:27" x14ac:dyDescent="0.3">
      <c r="V125" s="75">
        <v>45930.625</v>
      </c>
      <c r="W125" s="54">
        <v>81.19</v>
      </c>
      <c r="Z125" s="75">
        <v>45930.625</v>
      </c>
      <c r="AA125" s="54">
        <v>111.47</v>
      </c>
    </row>
    <row r="126" spans="22:27" x14ac:dyDescent="0.3">
      <c r="V126" s="75">
        <v>45931.625</v>
      </c>
      <c r="W126" s="54">
        <v>80.959999999999994</v>
      </c>
      <c r="Z126" s="75">
        <v>45931.625</v>
      </c>
      <c r="AA126" s="54">
        <v>111.51</v>
      </c>
    </row>
    <row r="127" spans="22:27" x14ac:dyDescent="0.3">
      <c r="V127" s="75">
        <v>45932.625</v>
      </c>
      <c r="W127" s="54">
        <v>80.930000000000007</v>
      </c>
      <c r="Z127" s="75">
        <v>45932.625</v>
      </c>
      <c r="AA127" s="54">
        <v>111.69</v>
      </c>
    </row>
    <row r="128" spans="22:27" x14ac:dyDescent="0.3">
      <c r="V128" s="75">
        <v>45933.625</v>
      </c>
      <c r="W128" s="54">
        <v>80.84</v>
      </c>
      <c r="Z128" s="75">
        <v>45933.625</v>
      </c>
      <c r="AA128" s="54">
        <v>111.55</v>
      </c>
    </row>
    <row r="129" spans="22:27" x14ac:dyDescent="0.3">
      <c r="V129" s="75">
        <v>45936.625</v>
      </c>
      <c r="W129" s="54">
        <v>80.86</v>
      </c>
      <c r="Z129" s="75">
        <v>45936.625</v>
      </c>
      <c r="AA129" s="54">
        <v>111.19</v>
      </c>
    </row>
    <row r="130" spans="22:27" x14ac:dyDescent="0.3">
      <c r="V130" s="75">
        <v>45937.625</v>
      </c>
      <c r="W130" s="54">
        <v>80.77</v>
      </c>
      <c r="Z130" s="75">
        <v>45937.625</v>
      </c>
      <c r="AA130" s="54">
        <v>111.4</v>
      </c>
    </row>
    <row r="131" spans="22:27" x14ac:dyDescent="0.3">
      <c r="V131" s="75">
        <v>45938.625</v>
      </c>
      <c r="W131" s="54">
        <v>80.650000000000006</v>
      </c>
      <c r="Z131" s="75">
        <v>45938.625</v>
      </c>
      <c r="AA131" s="54">
        <v>111.26</v>
      </c>
    </row>
    <row r="132" spans="22:27" x14ac:dyDescent="0.3">
      <c r="V132" s="75">
        <v>45939.625</v>
      </c>
      <c r="W132" s="54">
        <v>80.42</v>
      </c>
      <c r="Z132" s="75">
        <v>45939.625</v>
      </c>
      <c r="AA132" s="54">
        <v>111.04</v>
      </c>
    </row>
    <row r="133" spans="22:27" x14ac:dyDescent="0.3">
      <c r="V133" s="75">
        <v>45940.625</v>
      </c>
      <c r="W133" s="54">
        <v>79.984999999999999</v>
      </c>
      <c r="Z133" s="75">
        <v>45940.625</v>
      </c>
      <c r="AA133" s="54">
        <v>111.36</v>
      </c>
    </row>
    <row r="134" spans="22:27" x14ac:dyDescent="0.3">
      <c r="V134" s="75">
        <v>45943.625</v>
      </c>
      <c r="W134" s="54">
        <v>80.45</v>
      </c>
      <c r="Z134" s="75">
        <v>45943.625</v>
      </c>
      <c r="AA134" s="54">
        <v>111.73</v>
      </c>
    </row>
    <row r="135" spans="22:27" x14ac:dyDescent="0.3">
      <c r="V135" s="75">
        <v>45944.625</v>
      </c>
      <c r="W135" s="54">
        <v>80.540000000000006</v>
      </c>
      <c r="Z135" s="75">
        <v>45944.625</v>
      </c>
      <c r="AA135" s="54">
        <v>112.1</v>
      </c>
    </row>
    <row r="136" spans="22:27" x14ac:dyDescent="0.3">
      <c r="V136" s="75">
        <v>45945.625</v>
      </c>
      <c r="W136" s="54">
        <v>80.8</v>
      </c>
      <c r="Z136" s="75">
        <v>45945.625</v>
      </c>
      <c r="AA136" s="54">
        <v>112.1</v>
      </c>
    </row>
    <row r="137" spans="22:27" x14ac:dyDescent="0.3">
      <c r="V137" s="75">
        <v>45946.625</v>
      </c>
      <c r="W137" s="54">
        <v>80.510000000000005</v>
      </c>
      <c r="Z137" s="75">
        <v>45946.625</v>
      </c>
      <c r="AA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F1" zoomScale="80" zoomScaleNormal="80" workbookViewId="0">
      <selection activeCell="U4" sqref="U4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45751.625</v>
      </c>
      <c r="W3" s="1">
        <v>108.78</v>
      </c>
      <c r="X3" s="118" cm="1">
        <f t="array" ref="X3:Y1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45751.625</v>
      </c>
      <c r="AE3" s="54">
        <v>81.790000000000006</v>
      </c>
      <c r="AF3" s="52" cm="1">
        <f t="array" ref="AF3:AG1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45754.625</v>
      </c>
      <c r="W4" s="58">
        <v>106.66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45754.625</v>
      </c>
      <c r="AE4" s="58">
        <v>80.599999999999994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45755.625</v>
      </c>
      <c r="W5" s="58">
        <v>105.31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45755.625</v>
      </c>
      <c r="AE5" s="58">
        <v>79.91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45756.625</v>
      </c>
      <c r="W6" s="58">
        <v>107.07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45756.625</v>
      </c>
      <c r="AE6" s="58">
        <v>80.680000000000007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45757.625</v>
      </c>
      <c r="W7" s="58">
        <v>105.25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45757.625</v>
      </c>
      <c r="AE7" s="58">
        <v>79.83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45758.625</v>
      </c>
      <c r="W8" s="58">
        <v>105.23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45758.625</v>
      </c>
      <c r="AE8" s="58">
        <v>79.56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45761.625</v>
      </c>
      <c r="W9" s="58">
        <v>105.89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45761.625</v>
      </c>
      <c r="AE9" s="58">
        <v>80.06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112.19499999999999</v>
      </c>
      <c r="C10" s="21" cm="1">
        <f t="array" ref="C10">_xll.BDP(C4,"px_last")</f>
        <v>100.171875</v>
      </c>
      <c r="D10" s="21" cm="1">
        <f t="array" ref="D10">_xll.BDP(D4,"px_last")</f>
        <v>101.96875</v>
      </c>
      <c r="E10" s="21" cm="1">
        <f t="array" ref="E10">_xll.BDP(E4,"px_last")</f>
        <v>102.3125</v>
      </c>
      <c r="F10" s="21" cm="1">
        <f t="array" ref="F10">_xll.BDP(F4,"px_last")</f>
        <v>84.458399999999997</v>
      </c>
      <c r="G10" s="22" cm="1">
        <f t="array" ref="G10">_xll.BDP(G4,"px_last")</f>
        <v>100.59375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8">
        <v>106.45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45762.625</v>
      </c>
      <c r="AE10" s="58">
        <v>80.42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8">
        <v>106.9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45763.625</v>
      </c>
      <c r="AE11" s="58">
        <v>80.72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64"/>
      <c r="J12" s="155"/>
      <c r="K12" s="165" t="s">
        <v>1</v>
      </c>
      <c r="L12" s="166"/>
      <c r="M12" s="167"/>
      <c r="N12" s="153" t="s">
        <v>1</v>
      </c>
      <c r="O12" s="164"/>
      <c r="P12" s="155"/>
      <c r="Q12" s="162" t="s">
        <v>0</v>
      </c>
      <c r="R12" s="160"/>
      <c r="S12" s="163"/>
      <c r="T12" s="39" t="s">
        <v>16</v>
      </c>
      <c r="V12" s="75">
        <v>45764.625</v>
      </c>
      <c r="W12" s="54">
        <v>106.75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45764.625</v>
      </c>
      <c r="AE12" s="54">
        <v>80.739999999999995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105.6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45768.625</v>
      </c>
      <c r="AE13" s="54">
        <v>80.209999999999994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45769.625</v>
      </c>
      <c r="W14" s="54">
        <v>105.86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45769.625</v>
      </c>
      <c r="AE14" s="54">
        <v>80.33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45770.625</v>
      </c>
      <c r="W15" s="54">
        <v>106.33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45770.625</v>
      </c>
      <c r="AE15" s="54">
        <v>80.5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45771.625</v>
      </c>
      <c r="W16" s="54">
        <v>107.38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45771.625</v>
      </c>
      <c r="AE16" s="54">
        <v>81.14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45772.625</v>
      </c>
      <c r="W17" s="54">
        <v>107.99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45772.625</v>
      </c>
      <c r="AE17" s="54">
        <v>81.489999999999995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45775.625</v>
      </c>
      <c r="W18" s="54">
        <v>108.24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45775.625</v>
      </c>
      <c r="AE18" s="54">
        <v>81.680000000000007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45776.625</v>
      </c>
      <c r="W19" s="54">
        <v>108.49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45776.625</v>
      </c>
      <c r="AE19" s="54">
        <v>81.83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45777.625</v>
      </c>
      <c r="W20" s="54">
        <v>108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45777.625</v>
      </c>
      <c r="AE20" s="54">
        <v>81.78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45778.625</v>
      </c>
      <c r="W21" s="54">
        <v>107.17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45778.625</v>
      </c>
      <c r="AE21" s="54">
        <v>81.17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45779.625</v>
      </c>
      <c r="W22" s="54">
        <v>106.91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45779.625</v>
      </c>
      <c r="AE22" s="54">
        <v>80.954999999999998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45782.625</v>
      </c>
      <c r="W23" s="54">
        <v>106.76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45782.625</v>
      </c>
      <c r="AE23" s="54">
        <v>80.91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45783.625</v>
      </c>
      <c r="W24" s="54">
        <v>106.97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45783.625</v>
      </c>
      <c r="AE24" s="54">
        <v>81.040000000000006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45784.625</v>
      </c>
      <c r="W25" s="54">
        <v>107.19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45784.625</v>
      </c>
      <c r="AE25" s="54">
        <v>81.209999999999994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45785.625</v>
      </c>
      <c r="W26" s="54">
        <v>106.65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45785.625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45786.625</v>
      </c>
      <c r="W27" s="54">
        <v>106.61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45786.625</v>
      </c>
      <c r="AE27" s="54">
        <v>80.87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45789.625</v>
      </c>
      <c r="W28" s="54">
        <v>106.59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45789.625</v>
      </c>
      <c r="AE28" s="54">
        <v>80.790000000000006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45790.625</v>
      </c>
      <c r="W29" s="54">
        <v>106.68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45790.625</v>
      </c>
      <c r="AE29" s="54">
        <v>80.88</v>
      </c>
    </row>
    <row r="30" spans="1:33" x14ac:dyDescent="0.3">
      <c r="A30" s="131">
        <v>45947</v>
      </c>
      <c r="B30" s="45">
        <f>B10</f>
        <v>112.19499999999999</v>
      </c>
      <c r="C30" s="46">
        <f t="shared" si="42"/>
        <v>399531.34153485112</v>
      </c>
      <c r="D30" s="46">
        <f t="shared" si="43"/>
        <v>-92413.749999999985</v>
      </c>
      <c r="E30" s="45">
        <f>C10</f>
        <v>100.171875</v>
      </c>
      <c r="F30" s="46">
        <f t="shared" si="45"/>
        <v>131513.671875</v>
      </c>
      <c r="G30" s="47">
        <f t="shared" si="46"/>
        <v>-5927.3041069878454</v>
      </c>
      <c r="H30" s="45">
        <f>D10</f>
        <v>101.96875</v>
      </c>
      <c r="I30" s="46">
        <f t="shared" si="48"/>
        <v>103710.9375</v>
      </c>
      <c r="J30" s="47">
        <f t="shared" si="49"/>
        <v>-21.931966145832121</v>
      </c>
      <c r="K30" s="45">
        <f>E10</f>
        <v>102.3125</v>
      </c>
      <c r="L30" s="46">
        <f t="shared" si="51"/>
        <v>269062.5</v>
      </c>
      <c r="M30" s="47">
        <f t="shared" si="52"/>
        <v>3404.5229166666686</v>
      </c>
      <c r="N30" s="45">
        <f>F10</f>
        <v>84.458399999999997</v>
      </c>
      <c r="O30" s="46">
        <f t="shared" si="54"/>
        <v>383821.51166258537</v>
      </c>
      <c r="P30" s="47">
        <f t="shared" si="55"/>
        <v>-129249.99999999999</v>
      </c>
      <c r="Q30" s="45">
        <f>G10</f>
        <v>100.59375</v>
      </c>
      <c r="R30" s="46">
        <f t="shared" si="57"/>
        <v>511464.84375</v>
      </c>
      <c r="S30" s="47">
        <f t="shared" si="58"/>
        <v>-18220.199359809005</v>
      </c>
      <c r="T30" s="82">
        <f t="shared" si="59"/>
        <v>-18324.49622337542</v>
      </c>
      <c r="V30" s="75">
        <v>45791.625</v>
      </c>
      <c r="W30" s="54">
        <v>106.18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45791.625</v>
      </c>
      <c r="AE30" s="54">
        <v>80.58</v>
      </c>
    </row>
    <row r="31" spans="1:33" x14ac:dyDescent="0.3">
      <c r="A31" s="131">
        <v>45950</v>
      </c>
      <c r="B31" s="45"/>
      <c r="C31" s="46"/>
      <c r="D31" s="46"/>
      <c r="E31" s="45"/>
      <c r="F31" s="46"/>
      <c r="G31" s="47"/>
      <c r="H31" s="45"/>
      <c r="I31" s="46"/>
      <c r="J31" s="47"/>
      <c r="K31" s="45"/>
      <c r="L31" s="46"/>
      <c r="M31" s="47"/>
      <c r="N31" s="45"/>
      <c r="O31" s="46"/>
      <c r="P31" s="47"/>
      <c r="Q31" s="45"/>
      <c r="R31" s="46"/>
      <c r="S31" s="47"/>
      <c r="T31" s="82"/>
      <c r="V31" s="75">
        <v>45792.625</v>
      </c>
      <c r="W31" s="54">
        <v>106.9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45792.625</v>
      </c>
      <c r="AE31" s="54">
        <v>81.099999999999994</v>
      </c>
    </row>
    <row r="32" spans="1:33" x14ac:dyDescent="0.3">
      <c r="A32" s="131">
        <v>45951</v>
      </c>
      <c r="B32" s="45"/>
      <c r="C32" s="46"/>
      <c r="D32" s="46"/>
      <c r="E32" s="45"/>
      <c r="F32" s="46"/>
      <c r="G32" s="47"/>
      <c r="H32" s="45"/>
      <c r="I32" s="46"/>
      <c r="J32" s="47"/>
      <c r="K32" s="45"/>
      <c r="L32" s="46"/>
      <c r="M32" s="47"/>
      <c r="N32" s="45"/>
      <c r="O32" s="46"/>
      <c r="P32" s="47"/>
      <c r="Q32" s="45"/>
      <c r="R32" s="46"/>
      <c r="S32" s="47"/>
      <c r="T32" s="82"/>
      <c r="V32" s="75">
        <v>45793.625</v>
      </c>
      <c r="W32" s="54">
        <v>107.1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45793.625</v>
      </c>
      <c r="AE32" s="54">
        <v>81.19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45796.625</v>
      </c>
      <c r="W33" s="54">
        <v>107.11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45796.625</v>
      </c>
      <c r="AE33" s="54">
        <v>81.239999999999995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45797.625</v>
      </c>
      <c r="W34" s="54">
        <v>106.86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45797.625</v>
      </c>
      <c r="AE34" s="54">
        <v>81.16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45798.625</v>
      </c>
      <c r="W35" s="54">
        <v>105.66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45798.625</v>
      </c>
      <c r="AE35" s="54">
        <v>80.52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45799.625</v>
      </c>
      <c r="W36" s="54">
        <v>106.2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45799.625</v>
      </c>
      <c r="AE36" s="54">
        <v>80.81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45800.625</v>
      </c>
      <c r="W37" s="54">
        <v>106.28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45800.625</v>
      </c>
      <c r="AE37" s="54">
        <v>80.915000000000006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45804.625</v>
      </c>
      <c r="W38" s="54">
        <v>107.24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45804.625</v>
      </c>
      <c r="AE38" s="54">
        <v>81.37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45805.625</v>
      </c>
      <c r="W39" s="54">
        <v>106.98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45805.625</v>
      </c>
      <c r="AE39" s="54">
        <v>81.209999999999994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45806.625</v>
      </c>
      <c r="W40" s="54">
        <v>107.46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45806.625</v>
      </c>
      <c r="AE40" s="54">
        <v>81.489999999999995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45807.625</v>
      </c>
      <c r="W41" s="54">
        <v>107.77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45807.625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107.07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45810.625</v>
      </c>
      <c r="AE42" s="54">
        <v>81.25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107.12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45811.625</v>
      </c>
      <c r="AE43" s="54">
        <v>81.27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107.9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45812.625</v>
      </c>
      <c r="AE44" s="54">
        <v>81.72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107.57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45813.625</v>
      </c>
      <c r="AE45" s="54">
        <v>81.405000000000001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106.92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45814.625</v>
      </c>
      <c r="AE46" s="54">
        <v>81.03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107.24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45817.625</v>
      </c>
      <c r="AE47" s="54">
        <v>81.209999999999994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107.5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45818.625</v>
      </c>
      <c r="AE48" s="54">
        <v>81.33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107.84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45819.625</v>
      </c>
      <c r="AE49" s="54">
        <v>81.62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45820.625</v>
      </c>
      <c r="W50" s="54">
        <v>108.44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45820.625</v>
      </c>
      <c r="AE50" s="54">
        <v>81.91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45821.625</v>
      </c>
      <c r="W51" s="54">
        <v>107.79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45821.625</v>
      </c>
      <c r="AE51" s="54">
        <v>81.56</v>
      </c>
    </row>
    <row r="52" spans="1:31" x14ac:dyDescent="0.3">
      <c r="R52" s="57"/>
      <c r="S52" s="57"/>
      <c r="T52" s="57"/>
      <c r="V52" s="75">
        <v>45824.625</v>
      </c>
      <c r="W52" s="54">
        <v>107.6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45824.625</v>
      </c>
      <c r="AE52" s="54">
        <v>81.52</v>
      </c>
    </row>
    <row r="53" spans="1:31" x14ac:dyDescent="0.3">
      <c r="R53" s="57"/>
      <c r="S53" s="57"/>
      <c r="T53" s="57"/>
      <c r="V53" s="75">
        <v>45825.625</v>
      </c>
      <c r="W53" s="54">
        <v>107.97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45825.625</v>
      </c>
      <c r="AE53" s="54">
        <v>81.709999999999994</v>
      </c>
    </row>
    <row r="54" spans="1:31" x14ac:dyDescent="0.3">
      <c r="R54" s="57"/>
      <c r="S54" s="57"/>
      <c r="T54" s="57"/>
      <c r="V54" s="75">
        <v>45826.625</v>
      </c>
      <c r="W54" s="54">
        <v>108.05</v>
      </c>
      <c r="Z54" s="75">
        <v>45946.625</v>
      </c>
      <c r="AA54" s="54">
        <v>102.234375</v>
      </c>
      <c r="AD54" s="75">
        <v>45826.625</v>
      </c>
      <c r="AE54" s="54">
        <v>81.77</v>
      </c>
    </row>
    <row r="55" spans="1:31" x14ac:dyDescent="0.3">
      <c r="V55" s="75">
        <v>45828.625</v>
      </c>
      <c r="W55" s="54">
        <v>108.15</v>
      </c>
      <c r="AD55" s="75">
        <v>45828.625</v>
      </c>
      <c r="AE55" s="54">
        <v>81.89</v>
      </c>
    </row>
    <row r="56" spans="1:31" x14ac:dyDescent="0.3">
      <c r="V56" s="75">
        <v>45831.625</v>
      </c>
      <c r="W56" s="54">
        <v>108.41</v>
      </c>
      <c r="AD56" s="75">
        <v>45831.625</v>
      </c>
      <c r="AE56" s="54">
        <v>82.12</v>
      </c>
    </row>
    <row r="57" spans="1:31" x14ac:dyDescent="0.3">
      <c r="V57" s="75">
        <v>45832.625</v>
      </c>
      <c r="W57" s="54">
        <v>108.92</v>
      </c>
      <c r="AD57" s="75">
        <v>45832.625</v>
      </c>
      <c r="AE57" s="54">
        <v>82.45</v>
      </c>
    </row>
    <row r="58" spans="1:31" x14ac:dyDescent="0.3">
      <c r="V58" s="75">
        <v>45833.625</v>
      </c>
      <c r="W58" s="54">
        <v>108.79</v>
      </c>
      <c r="AD58" s="75">
        <v>45833.625</v>
      </c>
      <c r="AE58" s="54">
        <v>82.41</v>
      </c>
    </row>
    <row r="59" spans="1:31" x14ac:dyDescent="0.3">
      <c r="V59" s="75">
        <v>45834.625</v>
      </c>
      <c r="W59" s="54">
        <v>109.19</v>
      </c>
      <c r="AD59" s="75">
        <v>45834.625</v>
      </c>
      <c r="AE59" s="54">
        <v>82.67</v>
      </c>
    </row>
    <row r="60" spans="1:31" x14ac:dyDescent="0.3">
      <c r="V60" s="75">
        <v>45835.625</v>
      </c>
      <c r="W60" s="54">
        <v>109.01</v>
      </c>
      <c r="AD60" s="75">
        <v>45835.625</v>
      </c>
      <c r="AE60" s="54">
        <v>82.59</v>
      </c>
    </row>
    <row r="61" spans="1:31" x14ac:dyDescent="0.3">
      <c r="V61" s="75">
        <v>45838.625</v>
      </c>
      <c r="W61" s="54">
        <v>109.61</v>
      </c>
      <c r="AD61" s="75">
        <v>45838.625</v>
      </c>
      <c r="AE61" s="54">
        <v>82.92</v>
      </c>
    </row>
    <row r="62" spans="1:31" x14ac:dyDescent="0.3">
      <c r="V62" s="75">
        <v>45839.625</v>
      </c>
      <c r="W62" s="54">
        <v>109.34</v>
      </c>
      <c r="AD62" s="75">
        <v>45839.625</v>
      </c>
      <c r="AE62" s="54">
        <v>82.59</v>
      </c>
    </row>
    <row r="63" spans="1:31" x14ac:dyDescent="0.3">
      <c r="V63" s="75">
        <v>45840.625</v>
      </c>
      <c r="W63" s="54">
        <v>109.32</v>
      </c>
      <c r="AD63" s="75">
        <v>45840.625</v>
      </c>
      <c r="AE63" s="54">
        <v>82.58</v>
      </c>
    </row>
    <row r="64" spans="1:31" x14ac:dyDescent="0.3">
      <c r="V64" s="75">
        <v>45841.625</v>
      </c>
      <c r="W64" s="54">
        <v>109.06</v>
      </c>
      <c r="AD64" s="75">
        <v>45845.625</v>
      </c>
      <c r="AE64" s="54">
        <v>82.18</v>
      </c>
    </row>
    <row r="65" spans="22:31" x14ac:dyDescent="0.3">
      <c r="V65" s="75">
        <v>45845.625</v>
      </c>
      <c r="W65" s="54">
        <v>108.41</v>
      </c>
      <c r="AD65" s="75">
        <v>45846.625</v>
      </c>
      <c r="AE65" s="54">
        <v>81.96</v>
      </c>
    </row>
    <row r="66" spans="22:31" x14ac:dyDescent="0.3">
      <c r="V66" s="75">
        <v>45846.625</v>
      </c>
      <c r="W66" s="54">
        <v>108.1</v>
      </c>
      <c r="AD66" s="75">
        <v>45847.625</v>
      </c>
      <c r="AE66" s="54">
        <v>82.31</v>
      </c>
    </row>
    <row r="67" spans="22:31" x14ac:dyDescent="0.3">
      <c r="V67" s="75">
        <v>45847.625</v>
      </c>
      <c r="W67" s="54">
        <v>108.71</v>
      </c>
      <c r="AD67" s="75">
        <v>45848.625</v>
      </c>
      <c r="AE67" s="54">
        <v>82.31</v>
      </c>
    </row>
    <row r="68" spans="22:31" x14ac:dyDescent="0.3">
      <c r="V68" s="75">
        <v>45848.625</v>
      </c>
      <c r="W68" s="54">
        <v>108.74</v>
      </c>
      <c r="AD68" s="75">
        <v>45849.625</v>
      </c>
      <c r="AE68" s="54">
        <v>82.02</v>
      </c>
    </row>
    <row r="69" spans="22:31" x14ac:dyDescent="0.3">
      <c r="V69" s="75">
        <v>45849.625</v>
      </c>
      <c r="W69" s="54">
        <v>108.08</v>
      </c>
      <c r="AD69" s="75">
        <v>45852.625</v>
      </c>
      <c r="AE69" s="54">
        <v>82</v>
      </c>
    </row>
    <row r="70" spans="22:31" x14ac:dyDescent="0.3">
      <c r="V70" s="75">
        <v>45852.625</v>
      </c>
      <c r="W70" s="54">
        <v>108.05</v>
      </c>
      <c r="AD70" s="75">
        <v>45853.625</v>
      </c>
      <c r="AE70" s="54">
        <v>81.75</v>
      </c>
    </row>
    <row r="71" spans="22:31" x14ac:dyDescent="0.3">
      <c r="V71" s="75">
        <v>45853.625</v>
      </c>
      <c r="W71" s="54">
        <v>107.66</v>
      </c>
      <c r="AD71" s="75">
        <v>45854.625</v>
      </c>
      <c r="AE71" s="54">
        <v>81.97</v>
      </c>
    </row>
    <row r="72" spans="22:31" x14ac:dyDescent="0.3">
      <c r="V72" s="75">
        <v>45854.625</v>
      </c>
      <c r="W72" s="54">
        <v>107.83</v>
      </c>
      <c r="AD72" s="75">
        <v>45855.625</v>
      </c>
      <c r="AE72" s="54">
        <v>82.06</v>
      </c>
    </row>
    <row r="73" spans="22:31" x14ac:dyDescent="0.3">
      <c r="V73" s="75">
        <v>45855.625</v>
      </c>
      <c r="W73" s="54">
        <v>108.09</v>
      </c>
      <c r="AD73" s="75">
        <v>45856.625</v>
      </c>
      <c r="AE73" s="54">
        <v>82.25</v>
      </c>
    </row>
    <row r="74" spans="22:31" x14ac:dyDescent="0.3">
      <c r="V74" s="75">
        <v>45856.625</v>
      </c>
      <c r="W74" s="54">
        <v>108.29</v>
      </c>
      <c r="AD74" s="75">
        <v>45859.625</v>
      </c>
      <c r="AE74" s="54">
        <v>82.49</v>
      </c>
    </row>
    <row r="75" spans="22:31" x14ac:dyDescent="0.3">
      <c r="V75" s="75">
        <v>45859.625</v>
      </c>
      <c r="W75" s="54">
        <v>108.71</v>
      </c>
      <c r="AD75" s="75">
        <v>45860.625</v>
      </c>
      <c r="AE75" s="54">
        <v>82.64</v>
      </c>
    </row>
    <row r="76" spans="22:31" x14ac:dyDescent="0.3">
      <c r="V76" s="75">
        <v>45860.625</v>
      </c>
      <c r="W76" s="54">
        <v>108.97</v>
      </c>
      <c r="AD76" s="75">
        <v>45861.625</v>
      </c>
      <c r="AE76" s="54">
        <v>82.53</v>
      </c>
    </row>
    <row r="77" spans="22:31" x14ac:dyDescent="0.3">
      <c r="V77" s="75">
        <v>45861.625</v>
      </c>
      <c r="W77" s="54">
        <v>108.8</v>
      </c>
      <c r="AD77" s="75">
        <v>45862.625</v>
      </c>
      <c r="AE77" s="54">
        <v>82.43</v>
      </c>
    </row>
    <row r="78" spans="22:31" x14ac:dyDescent="0.3">
      <c r="V78" s="75">
        <v>45862.625</v>
      </c>
      <c r="W78" s="54">
        <v>108.64</v>
      </c>
      <c r="AD78" s="75">
        <v>45863.625</v>
      </c>
      <c r="AE78" s="54">
        <v>82.63</v>
      </c>
    </row>
    <row r="79" spans="22:31" x14ac:dyDescent="0.3">
      <c r="V79" s="75">
        <v>45863.625</v>
      </c>
      <c r="W79" s="54">
        <v>108.99</v>
      </c>
      <c r="AD79" s="75">
        <v>45866.625</v>
      </c>
      <c r="AE79" s="54">
        <v>82.525000000000006</v>
      </c>
    </row>
    <row r="80" spans="22:31" x14ac:dyDescent="0.3">
      <c r="V80" s="75">
        <v>45866.625</v>
      </c>
      <c r="W80" s="54">
        <v>108.77</v>
      </c>
      <c r="AD80" s="75">
        <v>45867.625</v>
      </c>
      <c r="AE80" s="54">
        <v>82.81</v>
      </c>
    </row>
    <row r="81" spans="22:31" x14ac:dyDescent="0.3">
      <c r="V81" s="75">
        <v>45867.625</v>
      </c>
      <c r="W81" s="54">
        <v>109.49</v>
      </c>
      <c r="AD81" s="75">
        <v>45868.625</v>
      </c>
      <c r="AE81" s="54">
        <v>82.67</v>
      </c>
    </row>
    <row r="82" spans="22:31" x14ac:dyDescent="0.3">
      <c r="V82" s="75">
        <v>45868.625</v>
      </c>
      <c r="W82" s="54">
        <v>109.08</v>
      </c>
      <c r="AD82" s="75">
        <v>45869.625</v>
      </c>
      <c r="AE82" s="54">
        <v>82.68</v>
      </c>
    </row>
    <row r="83" spans="22:31" x14ac:dyDescent="0.3">
      <c r="V83" s="75">
        <v>45869.625</v>
      </c>
      <c r="W83" s="54">
        <v>109.11</v>
      </c>
      <c r="AD83" s="75">
        <v>45870.625</v>
      </c>
      <c r="AE83" s="54">
        <v>83.04</v>
      </c>
    </row>
    <row r="84" spans="22:31" x14ac:dyDescent="0.3">
      <c r="V84" s="75">
        <v>45870.625</v>
      </c>
      <c r="W84" s="54">
        <v>109.63</v>
      </c>
      <c r="AD84" s="75">
        <v>45873.625</v>
      </c>
      <c r="AE84" s="54">
        <v>83.17</v>
      </c>
    </row>
    <row r="85" spans="22:31" x14ac:dyDescent="0.3">
      <c r="V85" s="75">
        <v>45873.625</v>
      </c>
      <c r="W85" s="54">
        <v>109.82</v>
      </c>
      <c r="AD85" s="75">
        <v>45874.625</v>
      </c>
      <c r="AE85" s="54">
        <v>83.12</v>
      </c>
    </row>
    <row r="86" spans="22:31" x14ac:dyDescent="0.3">
      <c r="V86" s="75">
        <v>45874.625</v>
      </c>
      <c r="W86" s="54">
        <v>109.9</v>
      </c>
      <c r="AD86" s="75">
        <v>45875.625</v>
      </c>
      <c r="AE86" s="54">
        <v>83.16</v>
      </c>
    </row>
    <row r="87" spans="22:31" x14ac:dyDescent="0.3">
      <c r="V87" s="75">
        <v>45875.625</v>
      </c>
      <c r="W87" s="54">
        <v>109.87</v>
      </c>
      <c r="AD87" s="75">
        <v>45876.625</v>
      </c>
      <c r="AE87" s="54">
        <v>83.09</v>
      </c>
    </row>
    <row r="88" spans="22:31" x14ac:dyDescent="0.3">
      <c r="V88" s="75">
        <v>45876.625</v>
      </c>
      <c r="W88" s="54">
        <v>109.76</v>
      </c>
      <c r="AD88" s="75">
        <v>45877.625</v>
      </c>
      <c r="AE88" s="54">
        <v>82.88</v>
      </c>
    </row>
    <row r="89" spans="22:31" x14ac:dyDescent="0.3">
      <c r="V89" s="75">
        <v>45877.625</v>
      </c>
      <c r="W89" s="54">
        <v>109.41</v>
      </c>
      <c r="AD89" s="75">
        <v>45880.625</v>
      </c>
      <c r="AE89" s="54">
        <v>82.93</v>
      </c>
    </row>
    <row r="90" spans="22:31" x14ac:dyDescent="0.3">
      <c r="V90" s="75">
        <v>45880.625</v>
      </c>
      <c r="W90" s="54">
        <v>109.58499999999999</v>
      </c>
      <c r="AD90" s="75">
        <v>45881.625</v>
      </c>
      <c r="AE90" s="54">
        <v>83.02</v>
      </c>
    </row>
    <row r="91" spans="22:31" x14ac:dyDescent="0.3">
      <c r="V91" s="75">
        <v>45881.625</v>
      </c>
      <c r="W91" s="54">
        <v>109.68</v>
      </c>
      <c r="AD91" s="75">
        <v>45882.625</v>
      </c>
      <c r="AE91" s="54">
        <v>83.34</v>
      </c>
    </row>
    <row r="92" spans="22:31" x14ac:dyDescent="0.3">
      <c r="V92" s="75">
        <v>45882.625</v>
      </c>
      <c r="W92" s="54">
        <v>110.26</v>
      </c>
      <c r="AD92" s="75">
        <v>45883.625</v>
      </c>
      <c r="AE92" s="54">
        <v>83.12</v>
      </c>
    </row>
    <row r="93" spans="22:31" x14ac:dyDescent="0.3">
      <c r="V93" s="75">
        <v>45883.625</v>
      </c>
      <c r="W93" s="54">
        <v>109.88</v>
      </c>
      <c r="AD93" s="75">
        <v>45884.625</v>
      </c>
      <c r="AE93" s="54">
        <v>83.06</v>
      </c>
    </row>
    <row r="94" spans="22:31" x14ac:dyDescent="0.3">
      <c r="V94" s="75">
        <v>45884.625</v>
      </c>
      <c r="W94" s="54">
        <v>109.74</v>
      </c>
      <c r="AD94" s="75">
        <v>45887.625</v>
      </c>
      <c r="AE94" s="54">
        <v>82.96</v>
      </c>
    </row>
    <row r="95" spans="22:31" x14ac:dyDescent="0.3">
      <c r="V95" s="75">
        <v>45887.625</v>
      </c>
      <c r="W95" s="54">
        <v>109.54</v>
      </c>
      <c r="AD95" s="75">
        <v>45888.625</v>
      </c>
      <c r="AE95" s="54">
        <v>83.08</v>
      </c>
    </row>
    <row r="96" spans="22:31" x14ac:dyDescent="0.3">
      <c r="V96" s="75">
        <v>45888.625</v>
      </c>
      <c r="W96" s="54">
        <v>109.71</v>
      </c>
      <c r="AD96" s="75">
        <v>45889.625</v>
      </c>
      <c r="AE96" s="54">
        <v>83.11</v>
      </c>
    </row>
    <row r="97" spans="22:31" x14ac:dyDescent="0.3">
      <c r="V97" s="75">
        <v>45889.625</v>
      </c>
      <c r="W97" s="54">
        <v>109.76</v>
      </c>
      <c r="AD97" s="75">
        <v>45890.625</v>
      </c>
      <c r="AE97" s="54">
        <v>82.86</v>
      </c>
    </row>
    <row r="98" spans="22:31" x14ac:dyDescent="0.3">
      <c r="V98" s="75">
        <v>45890.625</v>
      </c>
      <c r="W98" s="54">
        <v>109.34</v>
      </c>
      <c r="AD98" s="75">
        <v>45891.625</v>
      </c>
      <c r="AE98" s="54">
        <v>83.38</v>
      </c>
    </row>
    <row r="99" spans="22:31" x14ac:dyDescent="0.3">
      <c r="V99" s="75">
        <v>45891.625</v>
      </c>
      <c r="W99" s="54">
        <v>110.2</v>
      </c>
      <c r="AD99" s="75">
        <v>45894.625</v>
      </c>
      <c r="AE99" s="54">
        <v>83.23</v>
      </c>
    </row>
    <row r="100" spans="22:31" x14ac:dyDescent="0.3">
      <c r="V100" s="75">
        <v>45894.625</v>
      </c>
      <c r="W100" s="54">
        <v>109.91</v>
      </c>
      <c r="AD100" s="75">
        <v>45895.625</v>
      </c>
      <c r="AE100" s="54">
        <v>83.36</v>
      </c>
    </row>
    <row r="101" spans="22:31" x14ac:dyDescent="0.3">
      <c r="V101" s="75">
        <v>45895.625</v>
      </c>
      <c r="W101" s="54">
        <v>109.99</v>
      </c>
      <c r="AD101" s="75">
        <v>45896.625</v>
      </c>
      <c r="AE101" s="54">
        <v>83.46</v>
      </c>
    </row>
    <row r="102" spans="22:31" x14ac:dyDescent="0.3">
      <c r="V102" s="75">
        <v>45896.625</v>
      </c>
      <c r="W102" s="54">
        <v>110.03</v>
      </c>
      <c r="AD102" s="75">
        <v>45897.625</v>
      </c>
      <c r="AE102" s="54">
        <v>83.53</v>
      </c>
    </row>
    <row r="103" spans="22:31" x14ac:dyDescent="0.3">
      <c r="V103" s="75">
        <v>45897.625</v>
      </c>
      <c r="W103" s="54">
        <v>110.2</v>
      </c>
      <c r="AD103" s="75">
        <v>45898.625</v>
      </c>
      <c r="AE103" s="54">
        <v>83.42</v>
      </c>
    </row>
    <row r="104" spans="22:31" x14ac:dyDescent="0.3">
      <c r="V104" s="75">
        <v>45898.625</v>
      </c>
      <c r="W104" s="54">
        <v>109.83</v>
      </c>
      <c r="AD104" s="75">
        <v>45902.625</v>
      </c>
      <c r="AE104" s="54">
        <v>82.9</v>
      </c>
    </row>
    <row r="105" spans="22:31" x14ac:dyDescent="0.3">
      <c r="V105" s="75">
        <v>45902.625</v>
      </c>
      <c r="W105" s="54">
        <v>109.05</v>
      </c>
      <c r="AD105" s="75">
        <v>45903.625</v>
      </c>
      <c r="AE105" s="54">
        <v>83.2</v>
      </c>
    </row>
    <row r="106" spans="22:31" x14ac:dyDescent="0.3">
      <c r="V106" s="75">
        <v>45903.625</v>
      </c>
      <c r="W106" s="54">
        <v>109.7</v>
      </c>
      <c r="AD106" s="75">
        <v>45904.625</v>
      </c>
      <c r="AE106" s="54">
        <v>83.66</v>
      </c>
    </row>
    <row r="107" spans="22:31" x14ac:dyDescent="0.3">
      <c r="V107" s="75">
        <v>45904.625</v>
      </c>
      <c r="W107" s="54">
        <v>110.45</v>
      </c>
      <c r="AD107" s="75">
        <v>45905.625</v>
      </c>
      <c r="AE107" s="54">
        <v>83.99</v>
      </c>
    </row>
    <row r="108" spans="22:31" x14ac:dyDescent="0.3">
      <c r="V108" s="75">
        <v>45905.625</v>
      </c>
      <c r="W108" s="54">
        <v>111.17</v>
      </c>
      <c r="AD108" s="75">
        <v>45908.625</v>
      </c>
      <c r="AE108" s="54">
        <v>84.15</v>
      </c>
    </row>
    <row r="109" spans="22:31" x14ac:dyDescent="0.3">
      <c r="V109" s="75">
        <v>45908.625</v>
      </c>
      <c r="W109" s="54">
        <v>111.56</v>
      </c>
      <c r="AD109" s="75">
        <v>45909.625</v>
      </c>
      <c r="AE109" s="54">
        <v>84.04</v>
      </c>
    </row>
    <row r="110" spans="22:31" x14ac:dyDescent="0.3">
      <c r="V110" s="75">
        <v>45909.625</v>
      </c>
      <c r="W110" s="54">
        <v>111.36</v>
      </c>
      <c r="AD110" s="75">
        <v>45910.625</v>
      </c>
      <c r="AE110" s="54">
        <v>84.24</v>
      </c>
    </row>
    <row r="111" spans="22:31" x14ac:dyDescent="0.3">
      <c r="V111" s="75">
        <v>45910.625</v>
      </c>
      <c r="W111" s="54">
        <v>111.69</v>
      </c>
      <c r="AD111" s="75">
        <v>45911.625</v>
      </c>
      <c r="AE111" s="54">
        <v>84.49</v>
      </c>
    </row>
    <row r="112" spans="22:31" x14ac:dyDescent="0.3">
      <c r="V112" s="75">
        <v>45911.625</v>
      </c>
      <c r="W112" s="54">
        <v>112.21</v>
      </c>
      <c r="AD112" s="75">
        <v>45912.625</v>
      </c>
      <c r="AE112" s="54">
        <v>84.34</v>
      </c>
    </row>
    <row r="113" spans="22:31" x14ac:dyDescent="0.3">
      <c r="V113" s="75">
        <v>45912.625</v>
      </c>
      <c r="W113" s="54">
        <v>112.01</v>
      </c>
      <c r="AD113" s="75">
        <v>45915.625</v>
      </c>
      <c r="AE113" s="54">
        <v>84.54</v>
      </c>
    </row>
    <row r="114" spans="22:31" x14ac:dyDescent="0.3">
      <c r="V114" s="75">
        <v>45915.625</v>
      </c>
      <c r="W114" s="54">
        <v>112.36</v>
      </c>
      <c r="AD114" s="75">
        <v>45916.625</v>
      </c>
      <c r="AE114" s="54">
        <v>84.53</v>
      </c>
    </row>
    <row r="115" spans="22:31" x14ac:dyDescent="0.3">
      <c r="V115" s="75">
        <v>45916.625</v>
      </c>
      <c r="W115" s="54">
        <v>112.26</v>
      </c>
      <c r="AD115" s="75">
        <v>45917.625</v>
      </c>
      <c r="AE115" s="54">
        <v>84.37</v>
      </c>
    </row>
    <row r="116" spans="22:31" x14ac:dyDescent="0.3">
      <c r="V116" s="75">
        <v>45917.625</v>
      </c>
      <c r="W116" s="54">
        <v>112.06</v>
      </c>
      <c r="AD116" s="75">
        <v>45918.625</v>
      </c>
      <c r="AE116" s="54">
        <v>84.295000000000002</v>
      </c>
    </row>
    <row r="117" spans="22:31" x14ac:dyDescent="0.3">
      <c r="V117" s="75">
        <v>45918.625</v>
      </c>
      <c r="W117" s="54">
        <v>111.83</v>
      </c>
      <c r="AD117" s="75">
        <v>45919.625</v>
      </c>
      <c r="AE117" s="54">
        <v>84.29</v>
      </c>
    </row>
    <row r="118" spans="22:31" x14ac:dyDescent="0.3">
      <c r="V118" s="75">
        <v>45919.625</v>
      </c>
      <c r="W118" s="54">
        <v>111.74</v>
      </c>
      <c r="AD118" s="75">
        <v>45922.625</v>
      </c>
      <c r="AE118" s="54">
        <v>84.154300000000006</v>
      </c>
    </row>
    <row r="119" spans="22:31" x14ac:dyDescent="0.3">
      <c r="V119" s="75">
        <v>45922.625</v>
      </c>
      <c r="W119" s="54">
        <v>111.48</v>
      </c>
      <c r="AD119" s="75">
        <v>45923.625</v>
      </c>
      <c r="AE119" s="54">
        <v>84.29</v>
      </c>
    </row>
    <row r="120" spans="22:31" x14ac:dyDescent="0.3">
      <c r="V120" s="75">
        <v>45923.625</v>
      </c>
      <c r="W120" s="54">
        <v>111.71</v>
      </c>
      <c r="AD120" s="75">
        <v>45924.625</v>
      </c>
      <c r="AE120" s="54">
        <v>84.05</v>
      </c>
    </row>
    <row r="121" spans="22:31" x14ac:dyDescent="0.3">
      <c r="V121" s="75">
        <v>45924.625</v>
      </c>
      <c r="W121" s="54">
        <v>111.26</v>
      </c>
      <c r="AD121" s="75">
        <v>45925.625</v>
      </c>
      <c r="AE121" s="54">
        <v>83.87</v>
      </c>
    </row>
    <row r="122" spans="22:31" x14ac:dyDescent="0.3">
      <c r="V122" s="75">
        <v>45925.625</v>
      </c>
      <c r="W122" s="54">
        <v>111.06</v>
      </c>
      <c r="AD122" s="75">
        <v>45926.625</v>
      </c>
      <c r="AE122" s="54">
        <v>83.93</v>
      </c>
    </row>
    <row r="123" spans="22:31" x14ac:dyDescent="0.3">
      <c r="V123" s="75">
        <v>45926.625</v>
      </c>
      <c r="W123" s="54">
        <v>111.21</v>
      </c>
      <c r="AD123" s="75">
        <v>45929.625</v>
      </c>
      <c r="AE123" s="54">
        <v>84.11</v>
      </c>
    </row>
    <row r="124" spans="22:31" x14ac:dyDescent="0.3">
      <c r="V124" s="75">
        <v>45929.625</v>
      </c>
      <c r="W124" s="54">
        <v>111.58</v>
      </c>
      <c r="AD124" s="75">
        <v>45930.625</v>
      </c>
      <c r="AE124" s="54">
        <v>84.11</v>
      </c>
    </row>
    <row r="125" spans="22:31" x14ac:dyDescent="0.3">
      <c r="V125" s="75">
        <v>45930.625</v>
      </c>
      <c r="W125" s="54">
        <v>111.47</v>
      </c>
      <c r="AD125" s="75">
        <v>45931.625</v>
      </c>
      <c r="AE125" s="54">
        <v>84.07</v>
      </c>
    </row>
    <row r="126" spans="22:31" x14ac:dyDescent="0.3">
      <c r="V126" s="75">
        <v>45931.625</v>
      </c>
      <c r="W126" s="54">
        <v>111.51</v>
      </c>
      <c r="AD126" s="75">
        <v>45932.625</v>
      </c>
      <c r="AE126" s="54">
        <v>84.16</v>
      </c>
    </row>
    <row r="127" spans="22:31" x14ac:dyDescent="0.3">
      <c r="V127" s="75">
        <v>45932.625</v>
      </c>
      <c r="W127" s="54">
        <v>111.69</v>
      </c>
      <c r="AD127" s="75">
        <v>45933.625</v>
      </c>
      <c r="AE127" s="54">
        <v>84.06</v>
      </c>
    </row>
    <row r="128" spans="22:31" x14ac:dyDescent="0.3">
      <c r="V128" s="75">
        <v>45933.625</v>
      </c>
      <c r="W128" s="54">
        <v>111.55</v>
      </c>
      <c r="AD128" s="75">
        <v>45936.625</v>
      </c>
      <c r="AE128" s="54">
        <v>83.89</v>
      </c>
    </row>
    <row r="129" spans="22:31" x14ac:dyDescent="0.3">
      <c r="V129" s="75">
        <v>45936.625</v>
      </c>
      <c r="W129" s="54">
        <v>111.19</v>
      </c>
      <c r="AD129" s="75">
        <v>45937.625</v>
      </c>
      <c r="AE129" s="54">
        <v>84</v>
      </c>
    </row>
    <row r="130" spans="22:31" x14ac:dyDescent="0.3">
      <c r="V130" s="75">
        <v>45937.625</v>
      </c>
      <c r="W130" s="54">
        <v>111.4</v>
      </c>
      <c r="AD130" s="75">
        <v>45938.625</v>
      </c>
      <c r="AE130" s="54">
        <v>83.91</v>
      </c>
    </row>
    <row r="131" spans="22:31" x14ac:dyDescent="0.3">
      <c r="V131" s="75">
        <v>45938.625</v>
      </c>
      <c r="W131" s="54">
        <v>111.26</v>
      </c>
      <c r="AD131" s="75">
        <v>45939.625</v>
      </c>
      <c r="AE131" s="54">
        <v>83.78</v>
      </c>
    </row>
    <row r="132" spans="22:31" x14ac:dyDescent="0.3">
      <c r="V132" s="75">
        <v>45939.625</v>
      </c>
      <c r="W132" s="54">
        <v>111.04</v>
      </c>
      <c r="AD132" s="75">
        <v>45940.625</v>
      </c>
      <c r="AE132" s="54">
        <v>83.94</v>
      </c>
    </row>
    <row r="133" spans="22:31" x14ac:dyDescent="0.3">
      <c r="V133" s="75">
        <v>45940.625</v>
      </c>
      <c r="W133" s="54">
        <v>111.36</v>
      </c>
      <c r="AD133" s="75">
        <v>45943.625</v>
      </c>
      <c r="AE133" s="54">
        <v>84.18</v>
      </c>
    </row>
    <row r="134" spans="22:31" x14ac:dyDescent="0.3">
      <c r="V134" s="75">
        <v>45943.625</v>
      </c>
      <c r="W134" s="54">
        <v>111.73</v>
      </c>
      <c r="AD134" s="75">
        <v>45944.625</v>
      </c>
      <c r="AE134" s="54">
        <v>84.33</v>
      </c>
    </row>
    <row r="135" spans="22:31" x14ac:dyDescent="0.3">
      <c r="V135" s="75">
        <v>45944.625</v>
      </c>
      <c r="W135" s="54">
        <v>112.1</v>
      </c>
      <c r="AD135" s="75">
        <v>45945.625</v>
      </c>
      <c r="AE135" s="54">
        <v>84.38</v>
      </c>
    </row>
    <row r="136" spans="22:31" x14ac:dyDescent="0.3">
      <c r="V136" s="75">
        <v>45945.625</v>
      </c>
      <c r="W136" s="54">
        <v>112.1</v>
      </c>
      <c r="AD136" s="75">
        <v>45946.625</v>
      </c>
      <c r="AE136" s="54">
        <v>84.594999999999999</v>
      </c>
    </row>
    <row r="137" spans="22:31" x14ac:dyDescent="0.3">
      <c r="V137" s="75">
        <v>45946.625</v>
      </c>
      <c r="W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B21" sqref="B2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45797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9" ca="1">_xll.BDH(B4, "px_last",M1,"")</f>
        <v>45797</v>
      </c>
      <c r="N2" s="3">
        <f ca="1"/>
        <v>59.835000000000001</v>
      </c>
      <c r="O2" s="52" cm="1">
        <f t="array" aca="1" ref="O2:P105" ca="1">_xll.BDH(C4, "px_last",M1,"")</f>
        <v>45797</v>
      </c>
      <c r="P2" s="3">
        <f ca="1"/>
        <v>100.066</v>
      </c>
      <c r="Q2" s="52" cm="1">
        <f t="array" aca="1" ref="Q2:R5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45798</v>
      </c>
      <c r="N3" s="3">
        <f ca="1"/>
        <v>60.844000000000001</v>
      </c>
      <c r="O3" s="52">
        <f ca="1"/>
        <v>45798</v>
      </c>
      <c r="P3" s="3">
        <f ca="1"/>
        <v>99.025999999999996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45799</v>
      </c>
      <c r="N4" s="3">
        <f ca="1"/>
        <v>64.116</v>
      </c>
      <c r="O4" s="52">
        <f ca="1"/>
        <v>45799</v>
      </c>
      <c r="P4" s="3">
        <f ca="1"/>
        <v>99.465000000000003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45800</v>
      </c>
      <c r="N5" s="3">
        <f ca="1"/>
        <v>65.477999999999994</v>
      </c>
      <c r="O5" s="52">
        <f ca="1"/>
        <v>45800</v>
      </c>
      <c r="P5" s="3">
        <f ca="1"/>
        <v>99.475999999999999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45803</v>
      </c>
      <c r="N6" s="3">
        <f ca="1"/>
        <v>65.347999999999999</v>
      </c>
      <c r="O6" s="52">
        <f ca="1"/>
        <v>45804</v>
      </c>
      <c r="P6" s="3">
        <f ca="1"/>
        <v>100.30800000000001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45804</v>
      </c>
      <c r="N7" s="3">
        <f ca="1"/>
        <v>60.889000000000003</v>
      </c>
      <c r="O7" s="52">
        <f ca="1"/>
        <v>45805</v>
      </c>
      <c r="P7" s="3">
        <f ca="1"/>
        <v>100.041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45805</v>
      </c>
      <c r="N8" s="3">
        <f ca="1"/>
        <v>60.351999999999997</v>
      </c>
      <c r="O8" s="52">
        <f ca="1"/>
        <v>45806</v>
      </c>
      <c r="P8" s="3">
        <f ca="1"/>
        <v>100.55800000000001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45806</v>
      </c>
      <c r="N9" s="3">
        <f ca="1"/>
        <v>60.35</v>
      </c>
      <c r="O9" s="52">
        <f ca="1"/>
        <v>45807</v>
      </c>
      <c r="P9" s="3">
        <f ca="1"/>
        <v>100.679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45807</v>
      </c>
      <c r="N10" s="3">
        <f ca="1"/>
        <v>60.487000000000002</v>
      </c>
      <c r="O10" s="52">
        <f ca="1"/>
        <v>45810</v>
      </c>
      <c r="P10" s="3">
        <f ca="1"/>
        <v>100.422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45810</v>
      </c>
      <c r="N11" s="3">
        <f ca="1"/>
        <v>60.633000000000003</v>
      </c>
      <c r="O11" s="52">
        <f ca="1"/>
        <v>45811</v>
      </c>
      <c r="P11" s="3">
        <f ca="1"/>
        <v>100.51300000000001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0" t="s">
        <v>0</v>
      </c>
      <c r="C12" s="151"/>
      <c r="D12" s="152"/>
      <c r="E12" s="153" t="s">
        <v>1</v>
      </c>
      <c r="F12" s="154"/>
      <c r="G12" s="155"/>
      <c r="H12" s="168" t="s">
        <v>0</v>
      </c>
      <c r="I12" s="166"/>
      <c r="J12" s="169"/>
      <c r="K12" s="39" t="s">
        <v>16</v>
      </c>
      <c r="M12" s="52">
        <f ca="1"/>
        <v>45811</v>
      </c>
      <c r="N12" s="3">
        <f ca="1"/>
        <v>59.41</v>
      </c>
      <c r="O12" s="52">
        <f ca="1"/>
        <v>45812</v>
      </c>
      <c r="P12" s="3">
        <f ca="1"/>
        <v>101.38500000000001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45812</v>
      </c>
      <c r="N13" s="3">
        <f ca="1"/>
        <v>58.587000000000003</v>
      </c>
      <c r="O13" s="52">
        <f ca="1"/>
        <v>45813</v>
      </c>
      <c r="P13" s="3">
        <f ca="1"/>
        <v>100.863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45813</v>
      </c>
      <c r="N14" s="3">
        <f ca="1"/>
        <v>58.533000000000001</v>
      </c>
      <c r="O14" s="52">
        <f ca="1"/>
        <v>45814</v>
      </c>
      <c r="P14" s="3">
        <f ca="1"/>
        <v>100.096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45814</v>
      </c>
      <c r="N15" s="3">
        <f ca="1"/>
        <v>58.752000000000002</v>
      </c>
      <c r="O15" s="52">
        <f ca="1"/>
        <v>45817</v>
      </c>
      <c r="P15" s="3">
        <f ca="1"/>
        <v>100.477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45817</v>
      </c>
      <c r="N16" s="3">
        <f ca="1"/>
        <v>58.752000000000002</v>
      </c>
      <c r="O16" s="52">
        <f ca="1"/>
        <v>45818</v>
      </c>
      <c r="P16" s="3">
        <f ca="1"/>
        <v>100.437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45818</v>
      </c>
      <c r="N17" s="3">
        <f ca="1"/>
        <v>57.036999999999999</v>
      </c>
      <c r="O17" s="52">
        <f ca="1"/>
        <v>45819</v>
      </c>
      <c r="P17" s="3">
        <f ca="1"/>
        <v>100.79600000000001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45819</v>
      </c>
      <c r="N18" s="3">
        <f ca="1"/>
        <v>57.186</v>
      </c>
      <c r="O18" s="52">
        <f ca="1"/>
        <v>45820</v>
      </c>
      <c r="P18" s="3">
        <f ca="1"/>
        <v>101.16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:C20" si="21">-1*(B19-$B$14)*$B$8*$B$5*10^-4</f>
        <v>-26892.767999999996</v>
      </c>
      <c r="D19" s="32">
        <f t="shared" ref="D19:D20" si="22">$B$6*(A19-$A$14)/360*$B$5</f>
        <v>4763.8888888888896</v>
      </c>
      <c r="E19" s="45">
        <f t="shared" ref="E19:E20" ca="1" si="23">VLOOKUP(A19,O:P,2)</f>
        <v>105.131</v>
      </c>
      <c r="F19" s="31">
        <f t="shared" ref="F19:F20" ca="1" si="24">(E19-$E$14)/100*$C$5</f>
        <v>46899.999999999411</v>
      </c>
      <c r="G19" s="32">
        <f t="shared" ref="G19:G20" ca="1" si="25">$C$6*(A19-$A$14)/360*$C$5-$C$7*(A19-$A$14)/360*$C$5*$E$14/100</f>
        <v>2280.5572222222199</v>
      </c>
      <c r="H19" s="45">
        <f t="shared" ref="H19:H20" ca="1" si="26">VLOOKUP(A19,Q:R,2)</f>
        <v>101.7734375</v>
      </c>
      <c r="I19" s="31">
        <f t="shared" ref="I19:I20" ca="1" si="27">(H19-$H$14)/100*$D$5</f>
        <v>70258.59375</v>
      </c>
      <c r="J19" s="32">
        <f t="shared" ref="J19:J20" ca="1" si="28">$D$6*(A19-$A$14)/360*$D$5-$D$7*(A19-$A$14)/360*$D$5*$H$14/100</f>
        <v>201.33661892361124</v>
      </c>
      <c r="K19" s="82">
        <f t="shared" ref="K19:K20" ca="1" si="29">C19+D19-F19-G19+I19+J19</f>
        <v>-849.50596440913796</v>
      </c>
      <c r="M19" s="52">
        <f ca="1"/>
        <v>45820</v>
      </c>
      <c r="N19" s="3">
        <f ca="1"/>
        <v>57.186</v>
      </c>
      <c r="O19" s="52">
        <f ca="1"/>
        <v>45821</v>
      </c>
      <c r="P19" s="3">
        <f ca="1"/>
        <v>100.727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57.617400000000004</v>
      </c>
      <c r="C20" s="31">
        <f t="shared" si="21"/>
        <v>-36660.624000000047</v>
      </c>
      <c r="D20" s="32">
        <f t="shared" si="22"/>
        <v>5444.4444444444443</v>
      </c>
      <c r="E20" s="45">
        <f t="shared" ca="1" si="23"/>
        <v>105.45099999999999</v>
      </c>
      <c r="F20" s="31">
        <f t="shared" ca="1" si="24"/>
        <v>78899.999999998734</v>
      </c>
      <c r="G20" s="32">
        <f t="shared" ca="1" si="25"/>
        <v>2606.3511111111111</v>
      </c>
      <c r="H20" s="45">
        <f t="shared" ca="1" si="26"/>
        <v>102.2109375</v>
      </c>
      <c r="I20" s="31">
        <f t="shared" ca="1" si="27"/>
        <v>112564.84375</v>
      </c>
      <c r="J20" s="32">
        <f t="shared" ca="1" si="28"/>
        <v>230.09899305555518</v>
      </c>
      <c r="K20" s="82">
        <f t="shared" ca="1" si="29"/>
        <v>72.41207639010463</v>
      </c>
      <c r="M20" s="52">
        <f ca="1"/>
        <v>45821</v>
      </c>
      <c r="N20" s="3">
        <f ca="1"/>
        <v>57.186</v>
      </c>
      <c r="O20" s="52">
        <f ca="1"/>
        <v>45824</v>
      </c>
      <c r="P20" s="3">
        <f ca="1"/>
        <v>100.501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f ca="1"/>
        <v>45824</v>
      </c>
      <c r="N21" s="3">
        <f ca="1"/>
        <v>57.186</v>
      </c>
      <c r="O21" s="52">
        <f ca="1"/>
        <v>45825</v>
      </c>
      <c r="P21" s="3">
        <f ca="1"/>
        <v>100.82599999999999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f ca="1"/>
        <v>45825</v>
      </c>
      <c r="N22" s="3">
        <f ca="1"/>
        <v>57.186</v>
      </c>
      <c r="O22" s="52">
        <f ca="1"/>
        <v>45826</v>
      </c>
      <c r="P22" s="3">
        <f ca="1"/>
        <v>100.81399999999999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45826</v>
      </c>
      <c r="N23" s="3">
        <f ca="1"/>
        <v>57.186</v>
      </c>
      <c r="O23" s="52">
        <f ca="1"/>
        <v>45828</v>
      </c>
      <c r="P23" s="3">
        <f ca="1"/>
        <v>100.89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45827</v>
      </c>
      <c r="N24" s="3">
        <f ca="1"/>
        <v>57.186</v>
      </c>
      <c r="O24" s="52">
        <f ca="1"/>
        <v>45831</v>
      </c>
      <c r="P24" s="3">
        <f ca="1"/>
        <v>101.033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45828</v>
      </c>
      <c r="N25" s="3">
        <f ca="1"/>
        <v>57.186</v>
      </c>
      <c r="O25" s="52">
        <f ca="1"/>
        <v>45832</v>
      </c>
      <c r="P25" s="3">
        <f ca="1"/>
        <v>101.688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45831</v>
      </c>
      <c r="N26" s="3">
        <f ca="1"/>
        <v>57.186</v>
      </c>
      <c r="O26" s="52">
        <f ca="1"/>
        <v>45833</v>
      </c>
      <c r="P26" s="3">
        <f ca="1"/>
        <v>101.746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45832</v>
      </c>
      <c r="N27" s="3">
        <f ca="1"/>
        <v>57.186</v>
      </c>
      <c r="O27" s="52">
        <f ca="1"/>
        <v>45834</v>
      </c>
      <c r="P27" s="3">
        <f ca="1"/>
        <v>102.17100000000001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45833</v>
      </c>
      <c r="N28" s="3">
        <f ca="1"/>
        <v>57.186</v>
      </c>
      <c r="O28" s="52">
        <f ca="1"/>
        <v>45835</v>
      </c>
      <c r="P28" s="3">
        <f ca="1"/>
        <v>102.10599999999999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45834</v>
      </c>
      <c r="N29" s="3">
        <f ca="1"/>
        <v>68.790999999999997</v>
      </c>
      <c r="O29" s="52">
        <f ca="1"/>
        <v>45838</v>
      </c>
      <c r="P29" s="3">
        <f ca="1"/>
        <v>102.623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45835</v>
      </c>
      <c r="N30" s="3">
        <f ca="1"/>
        <v>68.721999999999994</v>
      </c>
      <c r="O30" s="52">
        <f ca="1"/>
        <v>45839</v>
      </c>
      <c r="P30" s="3">
        <f ca="1"/>
        <v>102.741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45838</v>
      </c>
      <c r="N31" s="3">
        <f ca="1"/>
        <v>68.069999999999993</v>
      </c>
      <c r="O31" s="52">
        <f ca="1"/>
        <v>45840</v>
      </c>
      <c r="P31" s="3">
        <f ca="1"/>
        <v>102.589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45839</v>
      </c>
      <c r="N32" s="3">
        <f ca="1"/>
        <v>68.171999999999997</v>
      </c>
      <c r="O32" s="52">
        <f ca="1"/>
        <v>45841</v>
      </c>
      <c r="P32" s="3">
        <f ca="1"/>
        <v>102.17100000000001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45840</v>
      </c>
      <c r="N33" s="3">
        <f ca="1"/>
        <v>67.387</v>
      </c>
      <c r="O33" s="52">
        <f ca="1"/>
        <v>45845</v>
      </c>
      <c r="P33" s="3">
        <f ca="1"/>
        <v>101.631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45841</v>
      </c>
      <c r="N34" s="3">
        <f ca="1"/>
        <v>67.069999999999993</v>
      </c>
      <c r="O34" s="52">
        <f ca="1"/>
        <v>45846</v>
      </c>
      <c r="P34" s="3">
        <f ca="1"/>
        <v>101.41500000000001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45842</v>
      </c>
      <c r="N35" s="3">
        <f ca="1"/>
        <v>66.430999999999997</v>
      </c>
      <c r="O35" s="52">
        <f ca="1"/>
        <v>45847</v>
      </c>
      <c r="P35" s="3">
        <f ca="1"/>
        <v>101.871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45845</v>
      </c>
      <c r="N36" s="3">
        <f ca="1"/>
        <v>65.94</v>
      </c>
      <c r="O36" s="52">
        <f ca="1"/>
        <v>45848</v>
      </c>
      <c r="P36" s="3">
        <f ca="1"/>
        <v>101.907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45846</v>
      </c>
      <c r="N37" s="3">
        <f ca="1"/>
        <v>66.525000000000006</v>
      </c>
      <c r="O37" s="52">
        <f ca="1"/>
        <v>45849</v>
      </c>
      <c r="P37" s="3">
        <f ca="1"/>
        <v>101.364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45847</v>
      </c>
      <c r="N38" s="3">
        <f ca="1"/>
        <v>66.244</v>
      </c>
      <c r="O38" s="52">
        <f ca="1"/>
        <v>45852</v>
      </c>
      <c r="P38" s="3">
        <f ca="1"/>
        <v>101.203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45848</v>
      </c>
      <c r="N39" s="3">
        <f ca="1"/>
        <v>66.423000000000002</v>
      </c>
      <c r="O39" s="52">
        <f ca="1"/>
        <v>45853</v>
      </c>
      <c r="P39" s="3">
        <f ca="1"/>
        <v>100.934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45849</v>
      </c>
      <c r="N40" s="3">
        <f ca="1"/>
        <v>67.114000000000004</v>
      </c>
      <c r="O40" s="52">
        <f ca="1"/>
        <v>45854</v>
      </c>
      <c r="P40" s="3">
        <f ca="1"/>
        <v>101.27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45852</v>
      </c>
      <c r="N41" s="3">
        <f ca="1"/>
        <v>67.042000000000002</v>
      </c>
      <c r="O41" s="52">
        <f ca="1"/>
        <v>45855</v>
      </c>
      <c r="P41" s="3">
        <f ca="1"/>
        <v>101.5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45853</v>
      </c>
      <c r="N42" s="3">
        <f ca="1"/>
        <v>67.724999999999994</v>
      </c>
      <c r="O42" s="52">
        <f ca="1"/>
        <v>45856</v>
      </c>
      <c r="P42" s="3">
        <f ca="1"/>
        <v>101.68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45854</v>
      </c>
      <c r="N43" s="3">
        <f ca="1"/>
        <v>67.887</v>
      </c>
      <c r="O43" s="52">
        <f ca="1"/>
        <v>45859</v>
      </c>
      <c r="P43" s="3">
        <f ca="1"/>
        <v>101.997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45855</v>
      </c>
      <c r="N44" s="3">
        <f ca="1"/>
        <v>67.484999999999999</v>
      </c>
      <c r="O44" s="52">
        <f ca="1"/>
        <v>45860</v>
      </c>
      <c r="P44" s="3">
        <f ca="1"/>
        <v>102.188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45856</v>
      </c>
      <c r="N45" s="3">
        <f ca="1"/>
        <v>66.545000000000002</v>
      </c>
      <c r="O45" s="52">
        <f ca="1"/>
        <v>45861</v>
      </c>
      <c r="P45" s="3">
        <f ca="1"/>
        <v>101.98399999999999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45859</v>
      </c>
      <c r="N46" s="3">
        <f ca="1"/>
        <v>66.367000000000004</v>
      </c>
      <c r="O46" s="52">
        <f ca="1"/>
        <v>45862</v>
      </c>
      <c r="P46" s="3">
        <f ca="1"/>
        <v>102.03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45860</v>
      </c>
      <c r="N47" s="3">
        <f ca="1"/>
        <v>66.105000000000004</v>
      </c>
      <c r="O47" s="52">
        <f ca="1"/>
        <v>45863</v>
      </c>
      <c r="P47" s="3">
        <f ca="1"/>
        <v>102.10899999999999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45861</v>
      </c>
      <c r="N48" s="3">
        <f ca="1"/>
        <v>65.403000000000006</v>
      </c>
      <c r="O48" s="52">
        <f ca="1"/>
        <v>45866</v>
      </c>
      <c r="P48" s="3">
        <f ca="1"/>
        <v>101.959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45862</v>
      </c>
      <c r="N49" s="3">
        <f ca="1"/>
        <v>65.320999999999998</v>
      </c>
      <c r="O49" s="52">
        <f ca="1"/>
        <v>45867</v>
      </c>
      <c r="P49" s="3">
        <f ca="1"/>
        <v>102.581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45863</v>
      </c>
      <c r="N50" s="3">
        <f ca="1"/>
        <v>64.915999999999997</v>
      </c>
      <c r="O50" s="52">
        <f ca="1"/>
        <v>45868</v>
      </c>
      <c r="P50" s="3">
        <f ca="1"/>
        <v>102.148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45866</v>
      </c>
      <c r="N51" s="3">
        <f ca="1"/>
        <v>64.944999999999993</v>
      </c>
      <c r="O51" s="52">
        <f ca="1"/>
        <v>45869</v>
      </c>
      <c r="P51" s="3">
        <f ca="1"/>
        <v>102.137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45867</v>
      </c>
      <c r="N52" s="3">
        <f ca="1"/>
        <v>64.834000000000003</v>
      </c>
      <c r="O52" s="52">
        <f ca="1"/>
        <v>45870</v>
      </c>
      <c r="P52" s="3">
        <f ca="1"/>
        <v>102.979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45868</v>
      </c>
      <c r="N53" s="3">
        <f ca="1"/>
        <v>65.064999999999998</v>
      </c>
      <c r="O53" s="52">
        <f ca="1"/>
        <v>45873</v>
      </c>
      <c r="P53" s="3">
        <f ca="1"/>
        <v>103.155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45869</v>
      </c>
      <c r="N54" s="3">
        <f ca="1"/>
        <v>65.272000000000006</v>
      </c>
      <c r="O54" s="52">
        <f ca="1"/>
        <v>45874</v>
      </c>
      <c r="P54" s="3">
        <f ca="1"/>
        <v>103.024</v>
      </c>
      <c r="Q54" s="52">
        <f ca="1"/>
        <v>45947</v>
      </c>
      <c r="R54" s="3">
        <f ca="1"/>
        <v>101.9609375</v>
      </c>
    </row>
    <row r="55" spans="2:18" x14ac:dyDescent="0.3">
      <c r="H55" s="62"/>
      <c r="M55" s="52">
        <f ca="1"/>
        <v>45870</v>
      </c>
      <c r="N55" s="3">
        <f ca="1"/>
        <v>66.826999999999998</v>
      </c>
      <c r="O55" s="52">
        <f ca="1"/>
        <v>45875</v>
      </c>
      <c r="P55" s="3">
        <f ca="1"/>
        <v>102.974</v>
      </c>
    </row>
    <row r="56" spans="2:18" x14ac:dyDescent="0.3">
      <c r="H56" s="62"/>
      <c r="M56" s="52">
        <f ca="1"/>
        <v>45873</v>
      </c>
      <c r="N56" s="3">
        <f ca="1"/>
        <v>66.061000000000007</v>
      </c>
      <c r="O56" s="52">
        <f ca="1"/>
        <v>45876</v>
      </c>
      <c r="P56" s="3">
        <f ca="1"/>
        <v>102.893</v>
      </c>
    </row>
    <row r="57" spans="2:18" x14ac:dyDescent="0.3">
      <c r="M57" s="52">
        <f ca="1"/>
        <v>45874</v>
      </c>
      <c r="N57" s="3">
        <f ca="1"/>
        <v>65.790999999999997</v>
      </c>
      <c r="O57" s="52">
        <f ca="1"/>
        <v>45877</v>
      </c>
      <c r="P57" s="3">
        <f ca="1"/>
        <v>102.575</v>
      </c>
    </row>
    <row r="58" spans="2:18" x14ac:dyDescent="0.3">
      <c r="M58" s="52">
        <f ca="1"/>
        <v>45875</v>
      </c>
      <c r="N58" s="3">
        <f ca="1"/>
        <v>65.372</v>
      </c>
      <c r="O58" s="52">
        <f ca="1"/>
        <v>45880</v>
      </c>
      <c r="P58" s="3">
        <f ca="1"/>
        <v>102.467</v>
      </c>
    </row>
    <row r="59" spans="2:18" x14ac:dyDescent="0.3">
      <c r="M59" s="52">
        <f ca="1"/>
        <v>45876</v>
      </c>
      <c r="N59" s="3">
        <f ca="1"/>
        <v>65.460999999999999</v>
      </c>
      <c r="O59" s="52">
        <f ca="1"/>
        <v>45881</v>
      </c>
      <c r="P59" s="3">
        <f ca="1"/>
        <v>102.56699999999999</v>
      </c>
    </row>
    <row r="60" spans="2:18" x14ac:dyDescent="0.3">
      <c r="M60" s="52">
        <f ca="1"/>
        <v>45877</v>
      </c>
      <c r="N60" s="3">
        <f ca="1"/>
        <v>65.619</v>
      </c>
      <c r="O60" s="52">
        <f ca="1"/>
        <v>45882</v>
      </c>
      <c r="P60" s="3">
        <f ca="1"/>
        <v>103.23699999999999</v>
      </c>
    </row>
    <row r="61" spans="2:18" x14ac:dyDescent="0.3">
      <c r="M61" s="52">
        <f ca="1"/>
        <v>45880</v>
      </c>
      <c r="N61" s="3">
        <f ca="1"/>
        <v>65.174999999999997</v>
      </c>
      <c r="O61" s="52">
        <f ca="1"/>
        <v>45883</v>
      </c>
      <c r="P61" s="3">
        <f ca="1"/>
        <v>102.833</v>
      </c>
    </row>
    <row r="62" spans="2:18" x14ac:dyDescent="0.3">
      <c r="M62" s="52">
        <f ca="1"/>
        <v>45881</v>
      </c>
      <c r="N62" s="3">
        <f ca="1"/>
        <v>64.944000000000003</v>
      </c>
      <c r="O62" s="52">
        <f ca="1"/>
        <v>45884</v>
      </c>
      <c r="P62" s="3">
        <f ca="1"/>
        <v>102.70399999999999</v>
      </c>
    </row>
    <row r="63" spans="2:18" x14ac:dyDescent="0.3">
      <c r="M63" s="52">
        <f ca="1"/>
        <v>45882</v>
      </c>
      <c r="N63" s="3">
        <f ca="1"/>
        <v>63.802</v>
      </c>
      <c r="O63" s="52">
        <f ca="1"/>
        <v>45887</v>
      </c>
      <c r="P63" s="3">
        <f ca="1"/>
        <v>102.584</v>
      </c>
    </row>
    <row r="64" spans="2:18" x14ac:dyDescent="0.3">
      <c r="M64" s="52">
        <f ca="1"/>
        <v>45883</v>
      </c>
      <c r="N64" s="3">
        <f ca="1"/>
        <v>64.509</v>
      </c>
      <c r="O64" s="52">
        <f ca="1"/>
        <v>45888</v>
      </c>
      <c r="P64" s="3">
        <f ca="1"/>
        <v>102.634</v>
      </c>
    </row>
    <row r="65" spans="13:16" x14ac:dyDescent="0.3">
      <c r="M65" s="52">
        <f ca="1"/>
        <v>45884</v>
      </c>
      <c r="N65" s="3">
        <f ca="1"/>
        <v>64.003</v>
      </c>
      <c r="O65" s="52">
        <f ca="1"/>
        <v>45889</v>
      </c>
      <c r="P65" s="3">
        <f ca="1"/>
        <v>102.47799999999999</v>
      </c>
    </row>
    <row r="66" spans="13:16" x14ac:dyDescent="0.3">
      <c r="M66" s="52">
        <f ca="1"/>
        <v>45887</v>
      </c>
      <c r="N66" s="3">
        <f ca="1"/>
        <v>64.117999999999995</v>
      </c>
      <c r="O66" s="52">
        <f ca="1"/>
        <v>45890</v>
      </c>
      <c r="P66" s="3">
        <f ca="1"/>
        <v>102.20099999999999</v>
      </c>
    </row>
    <row r="67" spans="13:16" x14ac:dyDescent="0.3">
      <c r="M67" s="52">
        <f ca="1"/>
        <v>45888</v>
      </c>
      <c r="N67" s="3">
        <f ca="1"/>
        <v>63.433999999999997</v>
      </c>
      <c r="O67" s="52">
        <f ca="1"/>
        <v>45891</v>
      </c>
      <c r="P67" s="3">
        <f ca="1"/>
        <v>102.886</v>
      </c>
    </row>
    <row r="68" spans="13:16" x14ac:dyDescent="0.3">
      <c r="M68" s="52">
        <f ca="1"/>
        <v>45889</v>
      </c>
      <c r="N68" s="3">
        <f ca="1"/>
        <v>63.737000000000002</v>
      </c>
      <c r="O68" s="52">
        <f ca="1"/>
        <v>45894</v>
      </c>
      <c r="P68" s="3">
        <f ca="1"/>
        <v>102.70099999999999</v>
      </c>
    </row>
    <row r="69" spans="13:16" x14ac:dyDescent="0.3">
      <c r="M69" s="52">
        <f ca="1"/>
        <v>45890</v>
      </c>
      <c r="N69" s="3">
        <f ca="1"/>
        <v>63.795000000000002</v>
      </c>
      <c r="O69" s="52">
        <f ca="1"/>
        <v>45895</v>
      </c>
      <c r="P69" s="3">
        <f ca="1"/>
        <v>102.666</v>
      </c>
    </row>
    <row r="70" spans="13:16" x14ac:dyDescent="0.3">
      <c r="M70" s="52">
        <f ca="1"/>
        <v>45891</v>
      </c>
      <c r="N70" s="3">
        <f ca="1"/>
        <v>63.033000000000001</v>
      </c>
      <c r="O70" s="52">
        <f ca="1"/>
        <v>45896</v>
      </c>
      <c r="P70" s="3">
        <f ca="1"/>
        <v>102.883</v>
      </c>
    </row>
    <row r="71" spans="13:16" x14ac:dyDescent="0.3">
      <c r="M71" s="52">
        <f ca="1"/>
        <v>45894</v>
      </c>
      <c r="N71" s="3">
        <f ca="1"/>
        <v>63.055</v>
      </c>
      <c r="O71" s="52">
        <f ca="1"/>
        <v>45897</v>
      </c>
      <c r="P71" s="3">
        <f ca="1"/>
        <v>103.069</v>
      </c>
    </row>
    <row r="72" spans="13:16" x14ac:dyDescent="0.3">
      <c r="M72" s="52">
        <f ca="1"/>
        <v>45895</v>
      </c>
      <c r="N72" s="3">
        <f ca="1"/>
        <v>62.975000000000001</v>
      </c>
      <c r="O72" s="52">
        <f ca="1"/>
        <v>45898</v>
      </c>
      <c r="P72" s="3">
        <f ca="1"/>
        <v>102.70099999999999</v>
      </c>
    </row>
    <row r="73" spans="13:16" x14ac:dyDescent="0.3">
      <c r="M73" s="52">
        <f ca="1"/>
        <v>45896</v>
      </c>
      <c r="N73" s="3">
        <f ca="1"/>
        <v>62.814999999999998</v>
      </c>
      <c r="O73" s="52">
        <f ca="1"/>
        <v>45902</v>
      </c>
      <c r="P73" s="3">
        <f ca="1"/>
        <v>102.49299999999999</v>
      </c>
    </row>
    <row r="74" spans="13:16" x14ac:dyDescent="0.3">
      <c r="M74" s="52">
        <f ca="1"/>
        <v>45897</v>
      </c>
      <c r="N74" s="3">
        <f ca="1"/>
        <v>63.460999999999999</v>
      </c>
      <c r="O74" s="52">
        <f ca="1"/>
        <v>45903</v>
      </c>
      <c r="P74" s="3">
        <f ca="1"/>
        <v>102.964</v>
      </c>
    </row>
    <row r="75" spans="13:16" x14ac:dyDescent="0.3">
      <c r="M75" s="52">
        <f ca="1"/>
        <v>45898</v>
      </c>
      <c r="N75" s="3">
        <f ca="1"/>
        <v>64.126999999999995</v>
      </c>
      <c r="O75" s="52">
        <f ca="1"/>
        <v>45904</v>
      </c>
      <c r="P75" s="3">
        <f ca="1"/>
        <v>103.59099999999999</v>
      </c>
    </row>
    <row r="76" spans="13:16" x14ac:dyDescent="0.3">
      <c r="M76" s="52">
        <f ca="1"/>
        <v>45901</v>
      </c>
      <c r="N76" s="3">
        <f ca="1"/>
        <v>64.126000000000005</v>
      </c>
      <c r="O76" s="52">
        <f ca="1"/>
        <v>45905</v>
      </c>
      <c r="P76" s="3">
        <f ca="1"/>
        <v>104.31399999999999</v>
      </c>
    </row>
    <row r="77" spans="13:16" x14ac:dyDescent="0.3">
      <c r="M77" s="52">
        <f ca="1"/>
        <v>45902</v>
      </c>
      <c r="N77" s="3">
        <f ca="1"/>
        <v>65.56</v>
      </c>
      <c r="O77" s="52">
        <f ca="1"/>
        <v>45908</v>
      </c>
      <c r="P77" s="3">
        <f ca="1"/>
        <v>104.47499999999999</v>
      </c>
    </row>
    <row r="78" spans="13:16" x14ac:dyDescent="0.3">
      <c r="M78" s="52">
        <f ca="1"/>
        <v>45903</v>
      </c>
      <c r="N78" s="3">
        <f ca="1"/>
        <v>64.844999999999999</v>
      </c>
      <c r="O78" s="52">
        <f ca="1"/>
        <v>45909</v>
      </c>
      <c r="P78" s="3">
        <f ca="1"/>
        <v>104.056</v>
      </c>
    </row>
    <row r="79" spans="13:16" x14ac:dyDescent="0.3">
      <c r="M79" s="52">
        <f ca="1"/>
        <v>45904</v>
      </c>
      <c r="N79" s="3">
        <f ca="1"/>
        <v>64.320999999999998</v>
      </c>
      <c r="O79" s="52">
        <f ca="1"/>
        <v>45910</v>
      </c>
      <c r="P79" s="3">
        <f ca="1"/>
        <v>104.554</v>
      </c>
    </row>
    <row r="80" spans="13:16" x14ac:dyDescent="0.3">
      <c r="M80" s="52">
        <f ca="1"/>
        <v>45905</v>
      </c>
      <c r="N80" s="3">
        <f ca="1"/>
        <v>63.731999999999999</v>
      </c>
      <c r="O80" s="52">
        <f ca="1"/>
        <v>45911</v>
      </c>
      <c r="P80" s="3">
        <f ca="1"/>
        <v>104.824</v>
      </c>
    </row>
    <row r="81" spans="13:16" x14ac:dyDescent="0.3">
      <c r="M81" s="52">
        <f ca="1"/>
        <v>45908</v>
      </c>
      <c r="N81" s="3">
        <f ca="1"/>
        <v>63.633000000000003</v>
      </c>
      <c r="O81" s="52">
        <f ca="1"/>
        <v>45912</v>
      </c>
      <c r="P81" s="3">
        <f ca="1"/>
        <v>104.553</v>
      </c>
    </row>
    <row r="82" spans="13:16" x14ac:dyDescent="0.3">
      <c r="M82" s="52">
        <f ca="1"/>
        <v>45909</v>
      </c>
      <c r="N82" s="3">
        <f ca="1"/>
        <v>63.423000000000002</v>
      </c>
      <c r="O82" s="52">
        <f ca="1"/>
        <v>45915</v>
      </c>
      <c r="P82" s="3">
        <f ca="1"/>
        <v>104.831</v>
      </c>
    </row>
    <row r="83" spans="13:16" x14ac:dyDescent="0.3">
      <c r="M83" s="52">
        <f ca="1"/>
        <v>45910</v>
      </c>
      <c r="N83" s="3">
        <f ca="1"/>
        <v>63.201999999999998</v>
      </c>
      <c r="O83" s="52">
        <f ca="1"/>
        <v>45916</v>
      </c>
      <c r="P83" s="3">
        <f ca="1"/>
        <v>104.877</v>
      </c>
    </row>
    <row r="84" spans="13:16" x14ac:dyDescent="0.3">
      <c r="M84" s="52">
        <f ca="1"/>
        <v>45911</v>
      </c>
      <c r="N84" s="3">
        <f ca="1"/>
        <v>62.77</v>
      </c>
      <c r="O84" s="52">
        <f ca="1"/>
        <v>45917</v>
      </c>
      <c r="P84" s="3">
        <f ca="1"/>
        <v>104.45699999999999</v>
      </c>
    </row>
    <row r="85" spans="13:16" x14ac:dyDescent="0.3">
      <c r="M85" s="52">
        <f ca="1"/>
        <v>45912</v>
      </c>
      <c r="N85" s="3">
        <f ca="1"/>
        <v>62.994</v>
      </c>
      <c r="O85" s="52">
        <f ca="1"/>
        <v>45918</v>
      </c>
      <c r="P85" s="3">
        <f ca="1"/>
        <v>104.489</v>
      </c>
    </row>
    <row r="86" spans="13:16" x14ac:dyDescent="0.3">
      <c r="M86" s="52">
        <f ca="1"/>
        <v>45915</v>
      </c>
      <c r="N86" s="3">
        <f ca="1"/>
        <v>63.128999999999998</v>
      </c>
      <c r="O86" s="52">
        <f ca="1"/>
        <v>45919</v>
      </c>
      <c r="P86" s="3">
        <f ca="1"/>
        <v>104.494</v>
      </c>
    </row>
    <row r="87" spans="13:16" x14ac:dyDescent="0.3">
      <c r="M87" s="52">
        <f ca="1"/>
        <v>45916</v>
      </c>
      <c r="N87" s="3">
        <f ca="1"/>
        <v>63.17</v>
      </c>
      <c r="O87" s="52">
        <f ca="1"/>
        <v>45922</v>
      </c>
      <c r="P87" s="3">
        <f ca="1"/>
        <v>104.434</v>
      </c>
    </row>
    <row r="88" spans="13:16" x14ac:dyDescent="0.3">
      <c r="M88" s="52">
        <f ca="1"/>
        <v>45917</v>
      </c>
      <c r="N88" s="3">
        <f ca="1"/>
        <v>63.49</v>
      </c>
      <c r="O88" s="52">
        <f ca="1"/>
        <v>45923</v>
      </c>
      <c r="P88" s="3">
        <f ca="1"/>
        <v>104.78100000000001</v>
      </c>
    </row>
    <row r="89" spans="13:16" x14ac:dyDescent="0.3">
      <c r="M89" s="52">
        <f ca="1"/>
        <v>45918</v>
      </c>
      <c r="N89" s="3">
        <f ca="1"/>
        <v>63.084000000000003</v>
      </c>
      <c r="O89" s="52">
        <f ca="1"/>
        <v>45924</v>
      </c>
      <c r="P89" s="3">
        <f ca="1"/>
        <v>104.285</v>
      </c>
    </row>
    <row r="90" spans="13:16" x14ac:dyDescent="0.3">
      <c r="M90" s="52">
        <f ca="1"/>
        <v>45919</v>
      </c>
      <c r="N90" s="3">
        <f ca="1"/>
        <v>63.002000000000002</v>
      </c>
      <c r="O90" s="52">
        <f ca="1"/>
        <v>45925</v>
      </c>
      <c r="P90" s="3">
        <f ca="1"/>
        <v>104.11499999999999</v>
      </c>
    </row>
    <row r="91" spans="13:16" x14ac:dyDescent="0.3">
      <c r="M91" s="52">
        <f ca="1"/>
        <v>45922</v>
      </c>
      <c r="N91" s="3">
        <f ca="1"/>
        <v>67.573999999999998</v>
      </c>
      <c r="O91" s="52">
        <f ca="1"/>
        <v>45926</v>
      </c>
      <c r="P91" s="3">
        <f ca="1"/>
        <v>104.175</v>
      </c>
    </row>
    <row r="92" spans="13:16" x14ac:dyDescent="0.3">
      <c r="M92" s="52">
        <f ca="1"/>
        <v>45923</v>
      </c>
      <c r="N92" s="3">
        <f ca="1"/>
        <v>67.238</v>
      </c>
      <c r="O92" s="52">
        <f ca="1"/>
        <v>45929</v>
      </c>
      <c r="P92" s="3">
        <f ca="1"/>
        <v>104.57</v>
      </c>
    </row>
    <row r="93" spans="13:16" x14ac:dyDescent="0.3">
      <c r="M93" s="52">
        <f ca="1"/>
        <v>45924</v>
      </c>
      <c r="N93" s="3">
        <f ca="1"/>
        <v>68.316999999999993</v>
      </c>
      <c r="O93" s="52">
        <f ca="1"/>
        <v>45930</v>
      </c>
      <c r="P93" s="3">
        <f ca="1"/>
        <v>104.336</v>
      </c>
    </row>
    <row r="94" spans="13:16" x14ac:dyDescent="0.3">
      <c r="M94" s="52">
        <f ca="1"/>
        <v>45925</v>
      </c>
      <c r="N94" s="3">
        <f ca="1"/>
        <v>69.316999999999993</v>
      </c>
      <c r="O94" s="52">
        <f ca="1"/>
        <v>45931</v>
      </c>
      <c r="P94" s="3">
        <f ca="1"/>
        <v>104.896</v>
      </c>
    </row>
    <row r="95" spans="13:16" x14ac:dyDescent="0.3">
      <c r="M95" s="52">
        <f ca="1"/>
        <v>45926</v>
      </c>
      <c r="N95" s="3">
        <f ca="1"/>
        <v>68.647999999999996</v>
      </c>
      <c r="O95" s="52">
        <f ca="1"/>
        <v>45932</v>
      </c>
      <c r="P95" s="3">
        <f ca="1"/>
        <v>105.07299999999999</v>
      </c>
    </row>
    <row r="96" spans="13:16" x14ac:dyDescent="0.3">
      <c r="M96" s="52">
        <f ca="1"/>
        <v>45929</v>
      </c>
      <c r="N96" s="3">
        <f ca="1"/>
        <v>68.183999999999997</v>
      </c>
      <c r="O96" s="52">
        <f ca="1"/>
        <v>45933</v>
      </c>
      <c r="P96" s="3">
        <f ca="1"/>
        <v>104.839</v>
      </c>
    </row>
    <row r="97" spans="3:16" x14ac:dyDescent="0.3">
      <c r="M97" s="52">
        <f ca="1"/>
        <v>45930</v>
      </c>
      <c r="N97" s="3">
        <f ca="1"/>
        <v>68.17</v>
      </c>
      <c r="O97" s="52">
        <f ca="1"/>
        <v>45936</v>
      </c>
      <c r="P97" s="3">
        <f ca="1"/>
        <v>104.559</v>
      </c>
    </row>
    <row r="98" spans="3:16" x14ac:dyDescent="0.3">
      <c r="M98" s="52">
        <f ca="1"/>
        <v>45931</v>
      </c>
      <c r="N98" s="3">
        <f ca="1"/>
        <v>69.165000000000006</v>
      </c>
      <c r="O98" s="52">
        <f ca="1"/>
        <v>45937</v>
      </c>
      <c r="P98" s="3">
        <f ca="1"/>
        <v>104.711</v>
      </c>
    </row>
    <row r="99" spans="3:16" x14ac:dyDescent="0.3">
      <c r="M99" s="52">
        <f ca="1"/>
        <v>45932</v>
      </c>
      <c r="N99" s="3">
        <f ca="1"/>
        <v>68.813999999999993</v>
      </c>
      <c r="O99" s="52">
        <f ca="1"/>
        <v>45938</v>
      </c>
      <c r="P99" s="3">
        <f ca="1"/>
        <v>104.66200000000001</v>
      </c>
    </row>
    <row r="100" spans="3:16" x14ac:dyDescent="0.3">
      <c r="M100" s="52">
        <f ca="1"/>
        <v>45933</v>
      </c>
      <c r="N100" s="3">
        <f ca="1"/>
        <v>69.846000000000004</v>
      </c>
      <c r="O100" s="52">
        <f ca="1"/>
        <v>45939</v>
      </c>
      <c r="P100" s="3">
        <f ca="1"/>
        <v>104.379</v>
      </c>
    </row>
    <row r="101" spans="3:16" x14ac:dyDescent="0.3">
      <c r="M101" s="52">
        <f ca="1"/>
        <v>45936</v>
      </c>
      <c r="N101" s="3">
        <f ca="1"/>
        <v>69.724999999999994</v>
      </c>
      <c r="O101" s="52">
        <f ca="1"/>
        <v>45940</v>
      </c>
      <c r="P101" s="3">
        <f ca="1"/>
        <v>104.739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45937</v>
      </c>
      <c r="N102" s="3">
        <f ca="1"/>
        <v>69.47</v>
      </c>
      <c r="O102" s="52">
        <f ca="1"/>
        <v>45944</v>
      </c>
      <c r="P102" s="3">
        <f ca="1"/>
        <v>105.012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45938</v>
      </c>
      <c r="N103" s="3">
        <f ca="1"/>
        <v>69.233999999999995</v>
      </c>
      <c r="O103" s="52">
        <f ca="1"/>
        <v>45945</v>
      </c>
      <c r="P103" s="3">
        <f ca="1"/>
        <v>105.131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45939</v>
      </c>
      <c r="N104" s="3">
        <f ca="1"/>
        <v>70.13</v>
      </c>
      <c r="O104" s="52">
        <f ca="1"/>
        <v>45946</v>
      </c>
      <c r="P104" s="3">
        <f ca="1"/>
        <v>105.45099999999999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45940</v>
      </c>
      <c r="N105" s="3">
        <f ca="1"/>
        <v>71.622</v>
      </c>
      <c r="O105" s="52">
        <f ca="1"/>
        <v>45947</v>
      </c>
      <c r="P105" s="3">
        <f ca="1"/>
        <v>105.18899999999999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45943</v>
      </c>
      <c r="N106" s="3">
        <f ca="1"/>
        <v>72.066000000000003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45944</v>
      </c>
      <c r="N107" s="3">
        <f ca="1"/>
        <v>72.063999999999993</v>
      </c>
    </row>
    <row r="108" spans="3:16" x14ac:dyDescent="0.3">
      <c r="M108" s="52">
        <f ca="1"/>
        <v>45945</v>
      </c>
      <c r="N108" s="3">
        <f ca="1"/>
        <v>70.635999999999996</v>
      </c>
    </row>
    <row r="109" spans="3:16" x14ac:dyDescent="0.3">
      <c r="M109" s="52">
        <f ca="1"/>
        <v>45946</v>
      </c>
      <c r="N109" s="3">
        <f ca="1"/>
        <v>71.272000000000006</v>
      </c>
    </row>
    <row r="111" spans="3:16" x14ac:dyDescent="0.3">
      <c r="K111" s="3">
        <f ca="1">K103-N103</f>
        <v>-12.314899999999994</v>
      </c>
    </row>
    <row r="112" spans="3:16" x14ac:dyDescent="0.3">
      <c r="K112" s="3">
        <f t="shared" ref="K112:K115" ca="1" si="30">K104-N104</f>
        <v>-13.243899999999996</v>
      </c>
    </row>
    <row r="113" spans="11:11" x14ac:dyDescent="0.3">
      <c r="K113" s="3">
        <f t="shared" ca="1" si="30"/>
        <v>-15.333500000000001</v>
      </c>
    </row>
    <row r="114" spans="11:11" x14ac:dyDescent="0.3">
      <c r="K114" s="3">
        <f t="shared" ca="1" si="30"/>
        <v>-15.706000000000003</v>
      </c>
    </row>
    <row r="115" spans="11:11" x14ac:dyDescent="0.3">
      <c r="K115" s="3">
        <f t="shared" ca="1" si="30"/>
        <v>-12.590699999999991</v>
      </c>
    </row>
  </sheetData>
  <mergeCells count="3">
    <mergeCell ref="B12:D12"/>
    <mergeCell ref="E12:G12"/>
    <mergeCell ref="H12:J12"/>
  </mergeCells>
  <conditionalFormatting sqref="L1 L7:L11 K12:K49 L50:L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N106"/>
  <sheetViews>
    <sheetView zoomScale="80" zoomScaleNormal="80" workbookViewId="0">
      <selection activeCell="G38" sqref="G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36" hidden="1" customWidth="1"/>
    <col min="10" max="10" width="10.6640625" style="62" hidden="1" customWidth="1"/>
    <col min="11" max="11" width="10.5546875" style="52" hidden="1" customWidth="1"/>
    <col min="12" max="12" width="10.5546875" style="62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2">
        <f ca="1">TODAY()-150</f>
        <v>45797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2" t="s">
        <v>0</v>
      </c>
      <c r="K2" s="104" t="s">
        <v>1</v>
      </c>
    </row>
    <row r="3" spans="1:14" x14ac:dyDescent="0.3">
      <c r="A3" s="14" t="s">
        <v>32</v>
      </c>
      <c r="B3" s="15" t="s">
        <v>103</v>
      </c>
      <c r="C3" s="5" t="s">
        <v>104</v>
      </c>
      <c r="D3" s="31"/>
      <c r="I3" s="52" cm="1">
        <f t="array" aca="1" ref="I3:J106" ca="1">_xll.BDH($B$4, "PX_LAST, ", I$1, "")</f>
        <v>45797</v>
      </c>
      <c r="J3" s="62">
        <f ca="1"/>
        <v>55.292000000000002</v>
      </c>
      <c r="K3" s="52" cm="1">
        <f t="array" aca="1" ref="K3:L40" ca="1">_xll.BDH($C$4, "PX_LAST, ", I$1, "")</f>
        <v>45811</v>
      </c>
      <c r="L3" s="62">
        <f ca="1"/>
        <v>685.81</v>
      </c>
    </row>
    <row r="4" spans="1:14" ht="30" customHeight="1" x14ac:dyDescent="0.3">
      <c r="A4" s="15" t="s">
        <v>33</v>
      </c>
      <c r="B4" s="17" t="s">
        <v>105</v>
      </c>
      <c r="C4" s="6" t="s">
        <v>106</v>
      </c>
      <c r="D4" s="31"/>
      <c r="I4" s="52">
        <f ca="1"/>
        <v>45798</v>
      </c>
      <c r="J4" s="62">
        <f ca="1"/>
        <v>58.441000000000003</v>
      </c>
      <c r="K4" s="52">
        <f ca="1"/>
        <v>45814</v>
      </c>
      <c r="L4" s="62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2">
        <f ca="1"/>
        <v>45799</v>
      </c>
      <c r="J5" s="62">
        <f ca="1"/>
        <v>57.939</v>
      </c>
      <c r="K5" s="52">
        <f ca="1"/>
        <v>45821</v>
      </c>
      <c r="L5" s="62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2">
        <f ca="1"/>
        <v>45800</v>
      </c>
      <c r="J6" s="62">
        <f ca="1"/>
        <v>59.526000000000003</v>
      </c>
      <c r="K6" s="52">
        <f ca="1"/>
        <v>45833</v>
      </c>
      <c r="L6" s="62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3">
        <f ca="1"/>
        <v>45804</v>
      </c>
      <c r="J7" s="62">
        <f ca="1"/>
        <v>55.707999999999998</v>
      </c>
      <c r="K7" s="52">
        <f ca="1"/>
        <v>45834</v>
      </c>
      <c r="L7" s="62">
        <f ca="1"/>
        <v>547.1</v>
      </c>
      <c r="N7" s="52"/>
    </row>
    <row r="8" spans="1:14" x14ac:dyDescent="0.3">
      <c r="A8" s="15" t="s">
        <v>14</v>
      </c>
      <c r="B8" s="15">
        <v>4.8</v>
      </c>
      <c r="C8" s="5"/>
      <c r="D8" s="31"/>
      <c r="E8" s="53"/>
      <c r="G8" s="52"/>
      <c r="I8" s="52">
        <f ca="1"/>
        <v>45805</v>
      </c>
      <c r="J8" s="62">
        <f ca="1"/>
        <v>56.082000000000001</v>
      </c>
      <c r="K8" s="52">
        <f ca="1"/>
        <v>45835</v>
      </c>
      <c r="L8" s="62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3"/>
      <c r="G9" s="52"/>
      <c r="I9" s="52">
        <f ca="1"/>
        <v>45806</v>
      </c>
      <c r="J9" s="62">
        <f ca="1"/>
        <v>56.131</v>
      </c>
      <c r="K9" s="52">
        <f ca="1"/>
        <v>45855</v>
      </c>
      <c r="L9" s="62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54.184220000000003</v>
      </c>
      <c r="C10" s="13" cm="1">
        <f t="array" ref="C10">_xll.BDP(C4,"PX_LAST")</f>
        <v>231.8</v>
      </c>
      <c r="D10" s="31"/>
      <c r="E10" s="1"/>
      <c r="G10" s="52"/>
      <c r="I10" s="52">
        <f ca="1"/>
        <v>45807</v>
      </c>
      <c r="J10" s="62">
        <f ca="1"/>
        <v>56.16</v>
      </c>
      <c r="K10" s="52">
        <f ca="1"/>
        <v>45870</v>
      </c>
      <c r="L10" s="62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2">
        <f ca="1"/>
        <v>45810</v>
      </c>
      <c r="J11" s="62">
        <f ca="1"/>
        <v>55.341000000000001</v>
      </c>
      <c r="K11" s="52">
        <f ca="1"/>
        <v>45891</v>
      </c>
      <c r="L11" s="62">
        <f ca="1"/>
        <v>302.45999999999998</v>
      </c>
    </row>
    <row r="12" spans="1:14" ht="15" thickBot="1" x14ac:dyDescent="0.35">
      <c r="A12" s="39" t="s">
        <v>22</v>
      </c>
      <c r="B12" s="150" t="s">
        <v>0</v>
      </c>
      <c r="C12" s="151"/>
      <c r="D12" s="152"/>
      <c r="E12" s="153" t="s">
        <v>1</v>
      </c>
      <c r="F12" s="155"/>
      <c r="G12" s="39" t="s">
        <v>16</v>
      </c>
      <c r="I12" s="136">
        <f ca="1"/>
        <v>45811</v>
      </c>
      <c r="J12" s="46">
        <f ca="1"/>
        <v>54.959000000000003</v>
      </c>
      <c r="K12" s="52">
        <f ca="1"/>
        <v>45894</v>
      </c>
      <c r="L12" s="62">
        <f ca="1"/>
        <v>303.64999999999998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I13" s="136">
        <f ca="1"/>
        <v>45812</v>
      </c>
      <c r="J13" s="46">
        <f ca="1"/>
        <v>55.16</v>
      </c>
      <c r="K13" s="52">
        <f ca="1"/>
        <v>45898</v>
      </c>
      <c r="L13" s="62">
        <f ca="1"/>
        <v>305.2</v>
      </c>
    </row>
    <row r="14" spans="1:14" x14ac:dyDescent="0.3">
      <c r="A14" s="36">
        <v>45939</v>
      </c>
      <c r="B14" s="4">
        <v>52.6</v>
      </c>
      <c r="C14" s="31"/>
      <c r="D14" s="5"/>
      <c r="E14" s="4">
        <v>155.55000000000001</v>
      </c>
      <c r="F14" s="1"/>
      <c r="G14" s="82">
        <v>0</v>
      </c>
      <c r="I14" s="136">
        <f ca="1"/>
        <v>45813</v>
      </c>
      <c r="J14" s="46">
        <f ca="1"/>
        <v>55.661000000000001</v>
      </c>
      <c r="K14" s="52">
        <f ca="1"/>
        <v>45908</v>
      </c>
      <c r="L14" s="62">
        <f ca="1"/>
        <v>271.3</v>
      </c>
    </row>
    <row r="15" spans="1:14" x14ac:dyDescent="0.3">
      <c r="A15" s="36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2">
        <f ca="1">C15+D15+F15</f>
        <v>-8455.7777777776355</v>
      </c>
      <c r="I15" s="136">
        <f ca="1"/>
        <v>45814</v>
      </c>
      <c r="J15" s="46">
        <f ca="1"/>
        <v>54.006</v>
      </c>
      <c r="K15" s="52">
        <f ca="1"/>
        <v>45909</v>
      </c>
      <c r="L15" s="62">
        <f ca="1"/>
        <v>268.22000000000003</v>
      </c>
    </row>
    <row r="16" spans="1:14" x14ac:dyDescent="0.3">
      <c r="A16" s="36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2">
        <f ca="1">C16+D16+F16</f>
        <v>-147580.11111111095</v>
      </c>
      <c r="I16" s="136">
        <f ca="1"/>
        <v>45817</v>
      </c>
      <c r="J16" s="46">
        <f ca="1"/>
        <v>53.912999999999997</v>
      </c>
      <c r="K16" s="52">
        <f ca="1"/>
        <v>45911</v>
      </c>
      <c r="L16" s="62">
        <f ca="1"/>
        <v>234.12</v>
      </c>
    </row>
    <row r="17" spans="1:12" x14ac:dyDescent="0.3">
      <c r="A17" s="36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2">
        <f ca="1">C17+D17+F17</f>
        <v>108120.11111111121</v>
      </c>
      <c r="I17" s="136">
        <f ca="1"/>
        <v>45818</v>
      </c>
      <c r="J17" s="46">
        <f ca="1"/>
        <v>53.087000000000003</v>
      </c>
      <c r="K17" s="52">
        <f ca="1"/>
        <v>45912</v>
      </c>
      <c r="L17" s="62">
        <f ca="1"/>
        <v>224.91</v>
      </c>
    </row>
    <row r="18" spans="1:12" x14ac:dyDescent="0.3">
      <c r="A18" s="36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2">
        <f ca="1">C18+D18+F18</f>
        <v>85048.333333333605</v>
      </c>
      <c r="I18" s="136">
        <f ca="1"/>
        <v>45819</v>
      </c>
      <c r="J18" s="46">
        <f ca="1"/>
        <v>53.267000000000003</v>
      </c>
      <c r="K18" s="52">
        <f ca="1"/>
        <v>45915</v>
      </c>
      <c r="L18" s="62">
        <f ca="1"/>
        <v>211.6</v>
      </c>
    </row>
    <row r="19" spans="1:12" x14ac:dyDescent="0.3">
      <c r="A19" s="36">
        <v>45946</v>
      </c>
      <c r="B19" s="4">
        <f ca="1">VLOOKUP(A19,I:J,2)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">
        <f ca="1">VLOOKUP(A19,K:L,2)</f>
        <v>231.8</v>
      </c>
      <c r="F19" s="31">
        <f ca="1">(E19-$E$14)*$C$5*100</f>
        <v>160125</v>
      </c>
      <c r="G19" s="82">
        <f ca="1">C19+D19+F19</f>
        <v>48470.555555555678</v>
      </c>
      <c r="I19" s="136">
        <f ca="1"/>
        <v>45820</v>
      </c>
      <c r="J19" s="46">
        <f ca="1"/>
        <v>53.845999999999997</v>
      </c>
      <c r="K19" s="52">
        <f ca="1"/>
        <v>45916</v>
      </c>
      <c r="L19" s="62">
        <f ca="1"/>
        <v>223.2</v>
      </c>
    </row>
    <row r="20" spans="1:12" x14ac:dyDescent="0.3">
      <c r="A20" s="36">
        <v>45947</v>
      </c>
      <c r="B20" s="4"/>
      <c r="C20" s="31"/>
      <c r="D20" s="32"/>
      <c r="E20" s="4"/>
      <c r="F20" s="31"/>
      <c r="G20" s="82"/>
      <c r="I20" s="136">
        <f ca="1"/>
        <v>45821</v>
      </c>
      <c r="J20" s="46">
        <f ca="1"/>
        <v>55.892000000000003</v>
      </c>
      <c r="K20" s="52">
        <f ca="1"/>
        <v>45917</v>
      </c>
      <c r="L20" s="62">
        <f ca="1"/>
        <v>226.6</v>
      </c>
    </row>
    <row r="21" spans="1:12" x14ac:dyDescent="0.3">
      <c r="A21" s="36"/>
      <c r="B21" s="4"/>
      <c r="C21" s="31"/>
      <c r="D21" s="32"/>
      <c r="E21" s="4"/>
      <c r="F21" s="31"/>
      <c r="G21" s="82"/>
      <c r="I21" s="136">
        <f ca="1"/>
        <v>45824</v>
      </c>
      <c r="J21" s="46">
        <f ca="1"/>
        <v>54.283999999999999</v>
      </c>
      <c r="K21" s="52">
        <f ca="1"/>
        <v>45919</v>
      </c>
      <c r="L21" s="62">
        <f ca="1"/>
        <v>197.25</v>
      </c>
    </row>
    <row r="22" spans="1:12" x14ac:dyDescent="0.3">
      <c r="A22" s="110"/>
      <c r="B22" s="4"/>
      <c r="C22" s="31"/>
      <c r="D22" s="32"/>
      <c r="E22" s="4"/>
      <c r="F22" s="31"/>
      <c r="G22" s="82"/>
      <c r="I22" s="136">
        <f ca="1"/>
        <v>45825</v>
      </c>
      <c r="J22" s="46">
        <f ca="1"/>
        <v>56.819000000000003</v>
      </c>
      <c r="K22" s="52">
        <f ca="1"/>
        <v>45922</v>
      </c>
      <c r="L22" s="62">
        <f ca="1"/>
        <v>185.03</v>
      </c>
    </row>
    <row r="23" spans="1:12" ht="14.4" hidden="1" customHeight="1" x14ac:dyDescent="0.3">
      <c r="A23" s="110"/>
      <c r="B23" s="4"/>
      <c r="C23" s="31"/>
      <c r="D23" s="32"/>
      <c r="E23" s="4"/>
      <c r="F23" s="31"/>
      <c r="G23" s="82"/>
      <c r="I23" s="136">
        <f ca="1"/>
        <v>45826</v>
      </c>
      <c r="J23" s="46">
        <f ca="1"/>
        <v>56.100999999999999</v>
      </c>
      <c r="K23" s="52">
        <f ca="1"/>
        <v>45923</v>
      </c>
      <c r="L23" s="62">
        <f ca="1"/>
        <v>199.8</v>
      </c>
    </row>
    <row r="24" spans="1:12" ht="14.4" hidden="1" customHeight="1" x14ac:dyDescent="0.3">
      <c r="A24" s="110"/>
      <c r="B24" s="4"/>
      <c r="C24" s="31"/>
      <c r="D24" s="32"/>
      <c r="E24" s="4"/>
      <c r="F24" s="31"/>
      <c r="G24" s="82"/>
      <c r="I24" s="136">
        <f ca="1"/>
        <v>45828</v>
      </c>
      <c r="J24" s="46">
        <f ca="1"/>
        <v>56.012999999999998</v>
      </c>
      <c r="K24" s="52">
        <f ca="1"/>
        <v>45924</v>
      </c>
      <c r="L24" s="62">
        <f ca="1"/>
        <v>213.23</v>
      </c>
    </row>
    <row r="25" spans="1:12" ht="14.4" hidden="1" customHeight="1" x14ac:dyDescent="0.3">
      <c r="A25" s="110"/>
      <c r="B25" s="4"/>
      <c r="C25" s="31"/>
      <c r="D25" s="32"/>
      <c r="E25" s="4"/>
      <c r="F25" s="31"/>
      <c r="G25" s="82"/>
      <c r="I25" s="136">
        <f ca="1"/>
        <v>45831</v>
      </c>
      <c r="J25" s="46">
        <f ca="1"/>
        <v>54.692</v>
      </c>
      <c r="K25" s="52">
        <f ca="1"/>
        <v>45925</v>
      </c>
      <c r="L25" s="62">
        <f ca="1"/>
        <v>222.8</v>
      </c>
    </row>
    <row r="26" spans="1:12" ht="14.4" hidden="1" customHeight="1" x14ac:dyDescent="0.3">
      <c r="A26" s="110"/>
      <c r="B26" s="4"/>
      <c r="C26" s="31"/>
      <c r="D26" s="32"/>
      <c r="E26" s="4"/>
      <c r="F26" s="31"/>
      <c r="G26" s="82"/>
      <c r="I26" s="136">
        <f ca="1"/>
        <v>45832</v>
      </c>
      <c r="J26" s="46">
        <f ca="1"/>
        <v>52.798999999999999</v>
      </c>
      <c r="K26" s="52">
        <f ca="1"/>
        <v>45926</v>
      </c>
      <c r="L26" s="62">
        <f ca="1"/>
        <v>213.4</v>
      </c>
    </row>
    <row r="27" spans="1:12" ht="14.4" hidden="1" customHeight="1" x14ac:dyDescent="0.3">
      <c r="A27" s="137"/>
      <c r="B27" s="138"/>
      <c r="C27" s="31"/>
      <c r="D27" s="32"/>
      <c r="E27" s="4"/>
      <c r="F27" s="31"/>
      <c r="G27" s="82"/>
      <c r="I27" s="136">
        <f ca="1"/>
        <v>45833</v>
      </c>
      <c r="J27" s="46">
        <f ca="1"/>
        <v>53.402000000000001</v>
      </c>
      <c r="K27" s="52">
        <f ca="1"/>
        <v>45929</v>
      </c>
      <c r="L27" s="62">
        <f ca="1"/>
        <v>181.95</v>
      </c>
    </row>
    <row r="28" spans="1:12" ht="14.4" hidden="1" customHeight="1" x14ac:dyDescent="0.3">
      <c r="A28" s="110"/>
      <c r="B28" s="4"/>
      <c r="C28" s="31"/>
      <c r="D28" s="32"/>
      <c r="E28" s="4"/>
      <c r="F28" s="31"/>
      <c r="G28" s="82"/>
      <c r="I28" s="136">
        <f ca="1"/>
        <v>45834</v>
      </c>
      <c r="J28" s="46">
        <f ca="1"/>
        <v>52.491999999999997</v>
      </c>
      <c r="K28" s="52">
        <f ca="1"/>
        <v>45930</v>
      </c>
      <c r="L28" s="62">
        <f ca="1"/>
        <v>189.6</v>
      </c>
    </row>
    <row r="29" spans="1:12" ht="14.4" hidden="1" customHeight="1" x14ac:dyDescent="0.3">
      <c r="A29" s="110"/>
      <c r="B29" s="4"/>
      <c r="C29" s="31"/>
      <c r="D29" s="32"/>
      <c r="E29" s="4"/>
      <c r="F29" s="31"/>
      <c r="G29" s="82"/>
      <c r="I29" s="136">
        <f ca="1"/>
        <v>45835</v>
      </c>
      <c r="J29" s="46">
        <f ca="1"/>
        <v>51.991</v>
      </c>
      <c r="K29" s="52">
        <f ca="1"/>
        <v>45931</v>
      </c>
      <c r="L29" s="62">
        <f ca="1"/>
        <v>164.7</v>
      </c>
    </row>
    <row r="30" spans="1:12" ht="14.4" hidden="1" customHeight="1" x14ac:dyDescent="0.3">
      <c r="A30" s="110"/>
      <c r="B30" s="4"/>
      <c r="C30" s="31"/>
      <c r="D30" s="32"/>
      <c r="E30" s="4"/>
      <c r="F30" s="31"/>
      <c r="G30" s="82"/>
      <c r="I30" s="136">
        <f ca="1"/>
        <v>45838</v>
      </c>
      <c r="J30" s="46">
        <f ca="1"/>
        <v>51.058</v>
      </c>
      <c r="K30" s="52">
        <f ca="1"/>
        <v>45932</v>
      </c>
      <c r="L30" s="62">
        <f ca="1"/>
        <v>166.3</v>
      </c>
    </row>
    <row r="31" spans="1:12" ht="14.4" hidden="1" customHeight="1" x14ac:dyDescent="0.3">
      <c r="A31" s="110"/>
      <c r="B31" s="4"/>
      <c r="C31" s="31"/>
      <c r="D31" s="32"/>
      <c r="E31" s="4"/>
      <c r="F31" s="31"/>
      <c r="G31" s="82"/>
      <c r="I31" s="136">
        <f ca="1"/>
        <v>45839</v>
      </c>
      <c r="J31" s="46">
        <f ca="1"/>
        <v>50.558999999999997</v>
      </c>
      <c r="K31" s="52">
        <f ca="1"/>
        <v>45933</v>
      </c>
      <c r="L31" s="62">
        <f ca="1"/>
        <v>166.01</v>
      </c>
    </row>
    <row r="32" spans="1:12" ht="14.4" hidden="1" customHeight="1" x14ac:dyDescent="0.3">
      <c r="A32" s="110"/>
      <c r="B32" s="4"/>
      <c r="C32" s="31"/>
      <c r="D32" s="32"/>
      <c r="E32" s="4"/>
      <c r="F32" s="1"/>
      <c r="G32" s="82"/>
      <c r="I32" s="136">
        <f ca="1"/>
        <v>45840</v>
      </c>
      <c r="J32" s="46">
        <f ca="1"/>
        <v>50.177999999999997</v>
      </c>
      <c r="K32" s="52">
        <f ca="1"/>
        <v>45936</v>
      </c>
      <c r="L32" s="62">
        <f ca="1"/>
        <v>154.01</v>
      </c>
    </row>
    <row r="33" spans="1:12" ht="14.4" hidden="1" customHeight="1" x14ac:dyDescent="0.3">
      <c r="A33" s="110"/>
      <c r="B33" s="4"/>
      <c r="C33" s="31"/>
      <c r="D33" s="32"/>
      <c r="E33" s="4"/>
      <c r="F33" s="1"/>
      <c r="G33" s="82"/>
      <c r="I33" s="136">
        <f ca="1"/>
        <v>45841</v>
      </c>
      <c r="J33" s="46">
        <f ca="1"/>
        <v>49.305</v>
      </c>
      <c r="K33" s="52">
        <f ca="1"/>
        <v>45937</v>
      </c>
      <c r="L33" s="62">
        <f ca="1"/>
        <v>166.5</v>
      </c>
    </row>
    <row r="34" spans="1:12" ht="14.4" hidden="1" customHeight="1" x14ac:dyDescent="0.3">
      <c r="A34" s="110"/>
      <c r="B34" s="4"/>
      <c r="C34" s="31"/>
      <c r="D34" s="32"/>
      <c r="E34" s="4"/>
      <c r="F34" s="1"/>
      <c r="G34" s="82"/>
      <c r="I34" s="136">
        <f ca="1"/>
        <v>45845</v>
      </c>
      <c r="J34" s="46">
        <f ca="1"/>
        <v>50.89</v>
      </c>
      <c r="K34" s="52">
        <f ca="1"/>
        <v>45938</v>
      </c>
      <c r="L34" s="62">
        <f ca="1"/>
        <v>148.79</v>
      </c>
    </row>
    <row r="35" spans="1:12" ht="14.4" hidden="1" customHeight="1" x14ac:dyDescent="0.3">
      <c r="A35" s="110"/>
      <c r="B35" s="4"/>
      <c r="C35" s="31"/>
      <c r="D35" s="32"/>
      <c r="E35" s="4"/>
      <c r="F35" s="1"/>
      <c r="G35" s="82"/>
      <c r="I35" s="136">
        <f ca="1"/>
        <v>45846</v>
      </c>
      <c r="J35" s="46">
        <f ca="1"/>
        <v>51.234000000000002</v>
      </c>
      <c r="K35" s="52">
        <f ca="1"/>
        <v>45939</v>
      </c>
      <c r="L35" s="62">
        <f ca="1"/>
        <v>161.04</v>
      </c>
    </row>
    <row r="36" spans="1:12" ht="14.4" hidden="1" customHeight="1" x14ac:dyDescent="0.3">
      <c r="A36" s="110"/>
      <c r="B36" s="4"/>
      <c r="C36" s="31"/>
      <c r="D36" s="32"/>
      <c r="E36" s="4"/>
      <c r="F36" s="1"/>
      <c r="G36" s="82"/>
      <c r="I36" s="136">
        <f ca="1"/>
        <v>45847</v>
      </c>
      <c r="J36" s="46">
        <f ca="1"/>
        <v>50.05</v>
      </c>
      <c r="K36" s="52">
        <f ca="1"/>
        <v>45940</v>
      </c>
      <c r="L36" s="62">
        <f ca="1"/>
        <v>267.07</v>
      </c>
    </row>
    <row r="37" spans="1:12" x14ac:dyDescent="0.3">
      <c r="A37" s="110"/>
      <c r="B37" s="4"/>
      <c r="C37" s="31"/>
      <c r="D37" s="32"/>
      <c r="E37" s="4"/>
      <c r="F37" s="1"/>
      <c r="G37" s="82"/>
      <c r="I37" s="136">
        <f ca="1"/>
        <v>45848</v>
      </c>
      <c r="J37" s="46">
        <f ca="1"/>
        <v>49.847000000000001</v>
      </c>
      <c r="K37" s="52">
        <f ca="1"/>
        <v>45943</v>
      </c>
      <c r="L37" s="62">
        <f ca="1"/>
        <v>195.86</v>
      </c>
    </row>
    <row r="38" spans="1:12" x14ac:dyDescent="0.3">
      <c r="A38" s="110"/>
      <c r="B38" s="4"/>
      <c r="C38" s="31"/>
      <c r="D38" s="32"/>
      <c r="E38" s="4"/>
      <c r="F38" s="1"/>
      <c r="G38" s="82"/>
      <c r="I38" s="136">
        <f ca="1"/>
        <v>45849</v>
      </c>
      <c r="J38" s="46">
        <f ca="1"/>
        <v>50.536000000000001</v>
      </c>
      <c r="K38" s="52">
        <f ca="1"/>
        <v>45944</v>
      </c>
      <c r="L38" s="62">
        <f ca="1"/>
        <v>220.74</v>
      </c>
    </row>
    <row r="39" spans="1:12" x14ac:dyDescent="0.3">
      <c r="A39" s="110"/>
      <c r="B39" s="4"/>
      <c r="C39" s="31"/>
      <c r="D39" s="32"/>
      <c r="E39" s="4"/>
      <c r="F39" s="1"/>
      <c r="G39" s="81"/>
      <c r="I39" s="136">
        <f ca="1"/>
        <v>45852</v>
      </c>
      <c r="J39" s="46">
        <f ca="1"/>
        <v>50.942999999999998</v>
      </c>
      <c r="K39" s="52">
        <f ca="1"/>
        <v>45945</v>
      </c>
      <c r="L39" s="62">
        <f ca="1"/>
        <v>191.5</v>
      </c>
    </row>
    <row r="40" spans="1:12" x14ac:dyDescent="0.3">
      <c r="A40" s="110"/>
      <c r="B40" s="4"/>
      <c r="C40" s="31"/>
      <c r="D40" s="32"/>
      <c r="E40" s="4"/>
      <c r="F40" s="1"/>
      <c r="G40" s="81"/>
      <c r="I40" s="136">
        <f ca="1"/>
        <v>45853</v>
      </c>
      <c r="J40" s="46">
        <f ca="1"/>
        <v>52.14</v>
      </c>
      <c r="K40" s="52">
        <f ca="1"/>
        <v>45946</v>
      </c>
      <c r="L40" s="62">
        <f ca="1"/>
        <v>231.8</v>
      </c>
    </row>
    <row r="41" spans="1:12" x14ac:dyDescent="0.3">
      <c r="A41" s="110"/>
      <c r="B41" s="4"/>
      <c r="C41" s="31"/>
      <c r="D41" s="32"/>
      <c r="E41" s="4"/>
      <c r="F41" s="1"/>
      <c r="G41" s="81"/>
      <c r="I41" s="136">
        <f ca="1"/>
        <v>45854</v>
      </c>
      <c r="J41" s="46">
        <f ca="1"/>
        <v>51.95</v>
      </c>
    </row>
    <row r="42" spans="1:12" x14ac:dyDescent="0.3">
      <c r="A42" s="110"/>
      <c r="B42" s="4"/>
      <c r="C42" s="31"/>
      <c r="D42" s="5"/>
      <c r="E42" s="4"/>
      <c r="F42" s="1"/>
      <c r="G42" s="81"/>
      <c r="I42" s="136">
        <f ca="1"/>
        <v>45855</v>
      </c>
      <c r="J42" s="46">
        <f ca="1"/>
        <v>50.658000000000001</v>
      </c>
    </row>
    <row r="43" spans="1:12" x14ac:dyDescent="0.3">
      <c r="A43" s="110"/>
      <c r="B43" s="4"/>
      <c r="C43" s="31"/>
      <c r="D43" s="5"/>
      <c r="E43" s="4"/>
      <c r="F43" s="1"/>
      <c r="G43" s="81"/>
      <c r="I43" s="136">
        <f ca="1"/>
        <v>45856</v>
      </c>
      <c r="J43" s="46">
        <f ca="1"/>
        <v>50.805</v>
      </c>
    </row>
    <row r="44" spans="1:12" x14ac:dyDescent="0.3">
      <c r="A44" s="110"/>
      <c r="B44" s="4"/>
      <c r="C44" s="31"/>
      <c r="D44" s="5"/>
      <c r="E44" s="4"/>
      <c r="F44" s="1"/>
      <c r="G44" s="81"/>
      <c r="I44" s="136">
        <f ca="1"/>
        <v>45859</v>
      </c>
      <c r="J44" s="46">
        <f ca="1"/>
        <v>50.99</v>
      </c>
    </row>
    <row r="45" spans="1:12" x14ac:dyDescent="0.3">
      <c r="A45" s="36"/>
      <c r="B45" s="33"/>
      <c r="C45" s="60"/>
      <c r="D45" s="34"/>
      <c r="E45" s="33"/>
      <c r="G45" s="83"/>
      <c r="I45" s="136">
        <f ca="1"/>
        <v>45860</v>
      </c>
      <c r="J45" s="62">
        <f ca="1"/>
        <v>51.104999999999997</v>
      </c>
    </row>
    <row r="46" spans="1:12" ht="15" thickBot="1" x14ac:dyDescent="0.35">
      <c r="A46" s="36"/>
      <c r="B46" s="35"/>
      <c r="C46" s="70"/>
      <c r="D46" s="13"/>
      <c r="E46" s="35"/>
      <c r="F46" s="12"/>
      <c r="G46" s="84"/>
      <c r="I46" s="136">
        <f ca="1"/>
        <v>45861</v>
      </c>
      <c r="J46" s="62">
        <f ca="1"/>
        <v>50.115000000000002</v>
      </c>
    </row>
    <row r="47" spans="1:12" x14ac:dyDescent="0.3">
      <c r="I47" s="136">
        <f ca="1"/>
        <v>45862</v>
      </c>
      <c r="J47" s="62">
        <f ca="1"/>
        <v>50.139000000000003</v>
      </c>
    </row>
    <row r="48" spans="1:12" x14ac:dyDescent="0.3">
      <c r="I48" s="136">
        <f ca="1"/>
        <v>45863</v>
      </c>
      <c r="J48" s="62">
        <f ca="1"/>
        <v>50.043999999999997</v>
      </c>
    </row>
    <row r="49" spans="9:10" x14ac:dyDescent="0.3">
      <c r="I49" s="136">
        <f ca="1"/>
        <v>45866</v>
      </c>
      <c r="J49" s="62">
        <f ca="1"/>
        <v>50.25</v>
      </c>
    </row>
    <row r="50" spans="9:10" x14ac:dyDescent="0.3">
      <c r="I50" s="136">
        <f ca="1"/>
        <v>45867</v>
      </c>
      <c r="J50" s="62">
        <f ca="1"/>
        <v>50.933999999999997</v>
      </c>
    </row>
    <row r="51" spans="9:10" x14ac:dyDescent="0.3">
      <c r="I51" s="136">
        <f ca="1"/>
        <v>45868</v>
      </c>
      <c r="J51" s="62">
        <f ca="1"/>
        <v>50.837000000000003</v>
      </c>
    </row>
    <row r="52" spans="9:10" x14ac:dyDescent="0.3">
      <c r="I52" s="136">
        <f ca="1"/>
        <v>45869</v>
      </c>
      <c r="J52" s="62">
        <f ca="1"/>
        <v>51.338999999999999</v>
      </c>
    </row>
    <row r="53" spans="9:10" x14ac:dyDescent="0.3">
      <c r="I53" s="136">
        <f ca="1"/>
        <v>45870</v>
      </c>
      <c r="J53" s="62">
        <f ca="1"/>
        <v>53.94</v>
      </c>
    </row>
    <row r="54" spans="9:10" x14ac:dyDescent="0.3">
      <c r="I54" s="136">
        <f ca="1"/>
        <v>45873</v>
      </c>
      <c r="J54" s="62">
        <f ca="1"/>
        <v>51.886000000000003</v>
      </c>
    </row>
    <row r="55" spans="9:10" x14ac:dyDescent="0.3">
      <c r="I55" s="136">
        <f ca="1"/>
        <v>45874</v>
      </c>
      <c r="J55" s="62">
        <f ca="1"/>
        <v>52.518999999999998</v>
      </c>
    </row>
    <row r="56" spans="9:10" x14ac:dyDescent="0.3">
      <c r="I56" s="136">
        <f ca="1"/>
        <v>45875</v>
      </c>
      <c r="J56" s="62">
        <f ca="1"/>
        <v>52.03</v>
      </c>
    </row>
    <row r="57" spans="9:10" x14ac:dyDescent="0.3">
      <c r="I57" s="136">
        <f ca="1"/>
        <v>45876</v>
      </c>
      <c r="J57" s="62">
        <f ca="1"/>
        <v>51.976999999999997</v>
      </c>
    </row>
    <row r="58" spans="9:10" x14ac:dyDescent="0.3">
      <c r="I58" s="136">
        <f ca="1"/>
        <v>45877</v>
      </c>
      <c r="J58" s="62">
        <f ca="1"/>
        <v>51.043999999999997</v>
      </c>
    </row>
    <row r="59" spans="9:10" x14ac:dyDescent="0.3">
      <c r="I59" s="136">
        <f ca="1"/>
        <v>45880</v>
      </c>
      <c r="J59" s="62">
        <f ca="1"/>
        <v>51.491999999999997</v>
      </c>
    </row>
    <row r="60" spans="9:10" x14ac:dyDescent="0.3">
      <c r="I60" s="136">
        <f ca="1"/>
        <v>45881</v>
      </c>
      <c r="J60" s="62">
        <f ca="1"/>
        <v>50.103999999999999</v>
      </c>
    </row>
    <row r="61" spans="9:10" x14ac:dyDescent="0.3">
      <c r="I61" s="136">
        <f ca="1"/>
        <v>45882</v>
      </c>
      <c r="J61" s="62">
        <f ca="1"/>
        <v>49.718000000000004</v>
      </c>
    </row>
    <row r="62" spans="9:10" x14ac:dyDescent="0.3">
      <c r="I62" s="136">
        <f ca="1"/>
        <v>45883</v>
      </c>
      <c r="J62" s="62">
        <f ca="1"/>
        <v>49.960999999999999</v>
      </c>
    </row>
    <row r="63" spans="9:10" x14ac:dyDescent="0.3">
      <c r="I63" s="136">
        <f ca="1"/>
        <v>45884</v>
      </c>
      <c r="J63" s="62">
        <f ca="1"/>
        <v>50.036000000000001</v>
      </c>
    </row>
    <row r="64" spans="9:10" x14ac:dyDescent="0.3">
      <c r="I64" s="136">
        <f ca="1"/>
        <v>45887</v>
      </c>
      <c r="J64" s="62">
        <f ca="1"/>
        <v>50.034999999999997</v>
      </c>
    </row>
    <row r="65" spans="9:10" x14ac:dyDescent="0.3">
      <c r="I65" s="136">
        <f ca="1"/>
        <v>45888</v>
      </c>
      <c r="J65" s="62">
        <f ca="1"/>
        <v>50.387999999999998</v>
      </c>
    </row>
    <row r="66" spans="9:10" x14ac:dyDescent="0.3">
      <c r="I66" s="136">
        <f ca="1"/>
        <v>45889</v>
      </c>
      <c r="J66" s="62">
        <f ca="1"/>
        <v>50.752000000000002</v>
      </c>
    </row>
    <row r="67" spans="9:10" x14ac:dyDescent="0.3">
      <c r="I67" s="136">
        <f ca="1"/>
        <v>45890</v>
      </c>
      <c r="J67" s="62">
        <f ca="1"/>
        <v>51.588000000000001</v>
      </c>
    </row>
    <row r="68" spans="9:10" x14ac:dyDescent="0.3">
      <c r="I68" s="136">
        <f ca="1"/>
        <v>45891</v>
      </c>
      <c r="J68" s="62">
        <f ca="1"/>
        <v>49.064999999999998</v>
      </c>
    </row>
    <row r="69" spans="9:10" x14ac:dyDescent="0.3">
      <c r="I69" s="136">
        <f ca="1"/>
        <v>45894</v>
      </c>
      <c r="J69" s="62">
        <f ca="1"/>
        <v>49.643999999999998</v>
      </c>
    </row>
    <row r="70" spans="9:10" x14ac:dyDescent="0.3">
      <c r="I70" s="136">
        <f ca="1"/>
        <v>45895</v>
      </c>
      <c r="J70" s="62">
        <f ca="1"/>
        <v>49.65</v>
      </c>
    </row>
    <row r="71" spans="9:10" x14ac:dyDescent="0.3">
      <c r="I71" s="136">
        <f ca="1"/>
        <v>45896</v>
      </c>
      <c r="J71" s="62">
        <f ca="1"/>
        <v>50.3</v>
      </c>
    </row>
    <row r="72" spans="9:10" x14ac:dyDescent="0.3">
      <c r="I72" s="136">
        <f ca="1"/>
        <v>45897</v>
      </c>
      <c r="J72" s="62">
        <f ca="1"/>
        <v>50.12</v>
      </c>
    </row>
    <row r="73" spans="9:10" x14ac:dyDescent="0.3">
      <c r="I73" s="136">
        <f ca="1"/>
        <v>45898</v>
      </c>
      <c r="J73" s="62">
        <f ca="1"/>
        <v>50.957999999999998</v>
      </c>
    </row>
    <row r="74" spans="9:10" x14ac:dyDescent="0.3">
      <c r="I74" s="136">
        <f ca="1"/>
        <v>45902</v>
      </c>
      <c r="J74" s="62">
        <f ca="1"/>
        <v>51.023000000000003</v>
      </c>
    </row>
    <row r="75" spans="9:10" x14ac:dyDescent="0.3">
      <c r="I75" s="136">
        <f ca="1"/>
        <v>45903</v>
      </c>
      <c r="J75" s="62">
        <f ca="1"/>
        <v>50.9</v>
      </c>
    </row>
    <row r="76" spans="9:10" x14ac:dyDescent="0.3">
      <c r="I76" s="136">
        <f ca="1"/>
        <v>45904</v>
      </c>
      <c r="J76" s="62">
        <f ca="1"/>
        <v>49.542000000000002</v>
      </c>
    </row>
    <row r="77" spans="9:10" x14ac:dyDescent="0.3">
      <c r="I77" s="136">
        <f ca="1"/>
        <v>45905</v>
      </c>
      <c r="J77" s="62">
        <f ca="1"/>
        <v>49.9</v>
      </c>
    </row>
    <row r="78" spans="9:10" x14ac:dyDescent="0.3">
      <c r="I78" s="136">
        <f ca="1"/>
        <v>45908</v>
      </c>
      <c r="J78" s="62">
        <f ca="1"/>
        <v>49.997</v>
      </c>
    </row>
    <row r="79" spans="9:10" x14ac:dyDescent="0.3">
      <c r="I79" s="136">
        <f ca="1"/>
        <v>45909</v>
      </c>
      <c r="J79" s="62">
        <f ca="1"/>
        <v>49.539000000000001</v>
      </c>
    </row>
    <row r="80" spans="9:10" x14ac:dyDescent="0.3">
      <c r="I80" s="136">
        <f ca="1"/>
        <v>45910</v>
      </c>
      <c r="J80" s="62">
        <f ca="1"/>
        <v>48.988</v>
      </c>
    </row>
    <row r="81" spans="9:10" x14ac:dyDescent="0.3">
      <c r="I81" s="136">
        <f ca="1"/>
        <v>45911</v>
      </c>
      <c r="J81" s="62">
        <f ca="1"/>
        <v>47.709000000000003</v>
      </c>
    </row>
    <row r="82" spans="9:10" x14ac:dyDescent="0.3">
      <c r="I82" s="136">
        <f ca="1"/>
        <v>45912</v>
      </c>
      <c r="J82" s="62">
        <f ca="1"/>
        <v>47.848999999999997</v>
      </c>
    </row>
    <row r="83" spans="9:10" x14ac:dyDescent="0.3">
      <c r="I83" s="136">
        <f ca="1"/>
        <v>45915</v>
      </c>
      <c r="J83" s="62">
        <f ca="1"/>
        <v>46.994</v>
      </c>
    </row>
    <row r="84" spans="9:10" x14ac:dyDescent="0.3">
      <c r="I84" s="136">
        <f ca="1"/>
        <v>45916</v>
      </c>
      <c r="J84" s="62">
        <f ca="1"/>
        <v>47.453000000000003</v>
      </c>
    </row>
    <row r="85" spans="9:10" x14ac:dyDescent="0.3">
      <c r="I85" s="136">
        <f ca="1"/>
        <v>45917</v>
      </c>
      <c r="J85" s="62">
        <f ca="1"/>
        <v>47.76</v>
      </c>
    </row>
    <row r="86" spans="9:10" x14ac:dyDescent="0.3">
      <c r="I86" s="136">
        <f ca="1"/>
        <v>45918</v>
      </c>
      <c r="J86" s="62">
        <f ca="1"/>
        <v>46.95</v>
      </c>
    </row>
    <row r="87" spans="9:10" x14ac:dyDescent="0.3">
      <c r="I87" s="136">
        <f ca="1"/>
        <v>45919</v>
      </c>
      <c r="J87" s="62">
        <f ca="1"/>
        <v>47.262</v>
      </c>
    </row>
    <row r="88" spans="9:10" x14ac:dyDescent="0.3">
      <c r="I88" s="136">
        <f ca="1"/>
        <v>45922</v>
      </c>
      <c r="J88" s="62">
        <f ca="1"/>
        <v>51.720999999999997</v>
      </c>
    </row>
    <row r="89" spans="9:10" x14ac:dyDescent="0.3">
      <c r="I89" s="136">
        <f ca="1"/>
        <v>45923</v>
      </c>
      <c r="J89" s="62">
        <f ca="1"/>
        <v>52.152000000000001</v>
      </c>
    </row>
    <row r="90" spans="9:10" x14ac:dyDescent="0.3">
      <c r="I90" s="136">
        <f ca="1"/>
        <v>45924</v>
      </c>
      <c r="J90" s="62">
        <f ca="1"/>
        <v>52.631</v>
      </c>
    </row>
    <row r="91" spans="9:10" x14ac:dyDescent="0.3">
      <c r="I91" s="136">
        <f ca="1"/>
        <v>45925</v>
      </c>
      <c r="J91" s="62">
        <f ca="1"/>
        <v>53.494999999999997</v>
      </c>
    </row>
    <row r="92" spans="9:10" x14ac:dyDescent="0.3">
      <c r="I92" s="136">
        <f ca="1"/>
        <v>45926</v>
      </c>
      <c r="J92" s="62">
        <f ca="1"/>
        <v>52.826000000000001</v>
      </c>
    </row>
    <row r="93" spans="9:10" x14ac:dyDescent="0.3">
      <c r="I93" s="136">
        <f ca="1"/>
        <v>45929</v>
      </c>
      <c r="J93" s="62">
        <f ca="1"/>
        <v>52.215000000000003</v>
      </c>
    </row>
    <row r="94" spans="9:10" x14ac:dyDescent="0.3">
      <c r="I94" s="136">
        <f ca="1"/>
        <v>45930</v>
      </c>
      <c r="J94" s="62">
        <f ca="1"/>
        <v>52.07</v>
      </c>
    </row>
    <row r="95" spans="9:10" x14ac:dyDescent="0.3">
      <c r="I95" s="136">
        <f ca="1"/>
        <v>45931</v>
      </c>
      <c r="J95" s="62">
        <f ca="1"/>
        <v>52.097999999999999</v>
      </c>
    </row>
    <row r="96" spans="9:10" x14ac:dyDescent="0.3">
      <c r="I96" s="136">
        <f ca="1"/>
        <v>45932</v>
      </c>
      <c r="J96" s="62">
        <f ca="1"/>
        <v>51.646000000000001</v>
      </c>
    </row>
    <row r="97" spans="9:10" x14ac:dyDescent="0.3">
      <c r="I97" s="136">
        <f ca="1"/>
        <v>45933</v>
      </c>
      <c r="J97" s="62">
        <f ca="1"/>
        <v>51.488999999999997</v>
      </c>
    </row>
    <row r="98" spans="9:10" x14ac:dyDescent="0.3">
      <c r="I98" s="136">
        <f ca="1"/>
        <v>45936</v>
      </c>
      <c r="J98" s="62">
        <f ca="1"/>
        <v>50.904000000000003</v>
      </c>
    </row>
    <row r="99" spans="9:10" x14ac:dyDescent="0.3">
      <c r="I99" s="136">
        <f ca="1"/>
        <v>45937</v>
      </c>
      <c r="J99" s="62">
        <f ca="1"/>
        <v>51.424999999999997</v>
      </c>
    </row>
    <row r="100" spans="9:10" x14ac:dyDescent="0.3">
      <c r="I100" s="136">
        <f ca="1"/>
        <v>45938</v>
      </c>
      <c r="J100" s="62">
        <f ca="1"/>
        <v>51.866</v>
      </c>
    </row>
    <row r="101" spans="9:10" x14ac:dyDescent="0.3">
      <c r="I101" s="136">
        <f ca="1"/>
        <v>45939</v>
      </c>
      <c r="J101" s="62">
        <f ca="1"/>
        <v>52.597000000000001</v>
      </c>
    </row>
    <row r="102" spans="9:10" x14ac:dyDescent="0.3">
      <c r="I102" s="136">
        <f ca="1"/>
        <v>45940</v>
      </c>
      <c r="J102" s="62">
        <f ca="1"/>
        <v>56.701999999999998</v>
      </c>
    </row>
    <row r="103" spans="9:10" x14ac:dyDescent="0.3">
      <c r="I103" s="136">
        <f ca="1"/>
        <v>45944</v>
      </c>
      <c r="J103" s="62">
        <f ca="1"/>
        <v>53.369</v>
      </c>
    </row>
    <row r="104" spans="9:10" x14ac:dyDescent="0.3">
      <c r="I104" s="136">
        <f ca="1"/>
        <v>45945</v>
      </c>
      <c r="J104" s="62">
        <f ca="1"/>
        <v>52.787999999999997</v>
      </c>
    </row>
    <row r="105" spans="9:10" x14ac:dyDescent="0.3">
      <c r="I105" s="136">
        <f ca="1"/>
        <v>45946</v>
      </c>
      <c r="J105" s="62">
        <f ca="1"/>
        <v>54.866</v>
      </c>
    </row>
    <row r="106" spans="9:10" x14ac:dyDescent="0.3">
      <c r="I106" s="136">
        <f ca="1"/>
        <v>45947</v>
      </c>
      <c r="J106" s="62">
        <f ca="1"/>
        <v>54.183999999999997</v>
      </c>
    </row>
  </sheetData>
  <mergeCells count="2">
    <mergeCell ref="B12:D12"/>
    <mergeCell ref="E12:F12"/>
  </mergeCells>
  <conditionalFormatting sqref="G13:G38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D35-C59F-4B3A-ADCD-D19D4324915C}">
  <dimension ref="A1:CG139"/>
  <sheetViews>
    <sheetView topLeftCell="BD1" zoomScale="90" zoomScaleNormal="90" workbookViewId="0">
      <selection activeCell="CE20" sqref="CE1:CE1048576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0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1.88671875" style="142" bestFit="1" customWidth="1"/>
    <col min="71" max="71" width="11.6640625" style="58" hidden="1" customWidth="1"/>
    <col min="72" max="72" width="11.109375" style="58" hidden="1" customWidth="1"/>
    <col min="73" max="73" width="15.6640625" style="58" hidden="1" customWidth="1"/>
    <col min="74" max="74" width="14.6640625" style="58" hidden="1" customWidth="1"/>
    <col min="75" max="75" width="16.33203125" style="58" bestFit="1" customWidth="1"/>
    <col min="76" max="76" width="15.5546875" style="58" bestFit="1" customWidth="1"/>
    <col min="77" max="77" width="9.33203125" style="54" bestFit="1" customWidth="1"/>
    <col min="78" max="78" width="16.5546875" style="54" bestFit="1" customWidth="1"/>
    <col min="79" max="79" width="15.6640625" style="54" bestFit="1" customWidth="1"/>
    <col min="80" max="82" width="8.88671875" style="54"/>
    <col min="83" max="83" width="11.6640625" style="133" bestFit="1" customWidth="1"/>
    <col min="84" max="16384" width="8.88671875" style="54"/>
  </cols>
  <sheetData>
    <row r="1" spans="1:85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</row>
    <row r="2" spans="1:85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</row>
    <row r="3" spans="1:85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39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8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5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</row>
    <row r="4" spans="1:85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</row>
    <row r="5" spans="1:85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</row>
    <row r="6" spans="1:85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</row>
    <row r="7" spans="1:85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</row>
    <row r="8" spans="1:85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</row>
    <row r="9" spans="1:85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</row>
    <row r="10" spans="1:85" ht="15" thickBot="1" x14ac:dyDescent="0.35">
      <c r="A10" s="16" t="s">
        <v>28</v>
      </c>
      <c r="B10" s="11" cm="1">
        <f t="array" ref="B10">_xll.BDP(B4,"px_last")</f>
        <v>92.16</v>
      </c>
      <c r="C10" s="21" cm="1">
        <f t="array" ref="C10">_xll.BDP(C4,"px_last")</f>
        <v>101.251</v>
      </c>
      <c r="D10" s="21" cm="1">
        <f t="array" ref="D10">_xll.BDP(D4,"px_last")</f>
        <v>121.57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80.515000000000001</v>
      </c>
      <c r="AH10" s="21" cm="1">
        <f t="array" ref="AH10">_xll.BDP(AH4,"px_last")</f>
        <v>100.1796875</v>
      </c>
      <c r="AI10" s="21" cm="1">
        <f t="array" ref="AI10">_xll.BDP(AI4,"px_last")</f>
        <v>112.19499999999999</v>
      </c>
      <c r="AJ10" s="21" cm="1">
        <f t="array" ref="AJ10">_xll.BDP(AJ4,"px_last")</f>
        <v>100.1796875</v>
      </c>
      <c r="AK10" s="21" cm="1">
        <f t="array" ref="AK10">_xll.BDP(AK4,"px_last")</f>
        <v>101.96875</v>
      </c>
      <c r="AL10" s="22" cm="1">
        <f t="array" ref="AL10">_xll.BDP(AL4,"px_last")</f>
        <v>102.3125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W10" s="149" t="s">
        <v>116</v>
      </c>
      <c r="BX10" s="58">
        <f>_xlfn.STDEV.P(BS13:BS49)</f>
        <v>89871.764980712222</v>
      </c>
      <c r="BY10" s="58">
        <f>_xlfn.STDEV.P(BT13:BT49)</f>
        <v>95551.626628972663</v>
      </c>
    </row>
    <row r="11" spans="1:85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W11" s="149" t="s">
        <v>117</v>
      </c>
      <c r="BX11" s="149">
        <v>1</v>
      </c>
      <c r="BY11" s="149">
        <f>BX10/BY10</f>
        <v>0.94055714330939266</v>
      </c>
    </row>
    <row r="12" spans="1:85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54"/>
      <c r="J12" s="155"/>
      <c r="K12" s="159" t="s">
        <v>0</v>
      </c>
      <c r="L12" s="160"/>
      <c r="M12" s="161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0" t="s">
        <v>0</v>
      </c>
      <c r="AH12" s="151"/>
      <c r="AI12" s="151"/>
      <c r="AJ12" s="156" t="s">
        <v>1</v>
      </c>
      <c r="AK12" s="157"/>
      <c r="AL12" s="158"/>
      <c r="AM12" s="153" t="s">
        <v>1</v>
      </c>
      <c r="AN12" s="164"/>
      <c r="AO12" s="155"/>
      <c r="AP12" s="165" t="s">
        <v>0</v>
      </c>
      <c r="AQ12" s="166"/>
      <c r="AR12" s="167"/>
      <c r="AS12" s="153" t="s">
        <v>0</v>
      </c>
      <c r="AT12" s="164"/>
      <c r="AU12" s="155"/>
      <c r="AV12" s="162" t="s">
        <v>0</v>
      </c>
      <c r="AW12" s="160"/>
      <c r="AX12" s="163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148" t="s">
        <v>22</v>
      </c>
      <c r="BS12" s="149" t="s">
        <v>112</v>
      </c>
      <c r="BT12" s="149" t="s">
        <v>113</v>
      </c>
      <c r="BU12" s="149" t="s">
        <v>114</v>
      </c>
      <c r="BV12" s="149" t="s">
        <v>115</v>
      </c>
      <c r="BW12" s="58" t="s">
        <v>118</v>
      </c>
      <c r="BX12" s="58" t="s">
        <v>119</v>
      </c>
      <c r="BZ12" s="54" t="s">
        <v>120</v>
      </c>
      <c r="CA12" s="54" t="s">
        <v>121</v>
      </c>
      <c r="CE12" s="133" t="s">
        <v>22</v>
      </c>
      <c r="CF12" s="54" t="s">
        <v>120</v>
      </c>
      <c r="CG12" s="54" t="s">
        <v>121</v>
      </c>
    </row>
    <row r="13" spans="1:85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42">
        <f>VLOOKUP(AF14,$A$14:$A$86,1)</f>
        <v>45896.625</v>
      </c>
      <c r="BS13" s="58">
        <f>VLOOKUP(BR13,A14:R86,18)</f>
        <v>140849.48499550507</v>
      </c>
      <c r="BT13" s="58">
        <f>VLOOKUP(BR13,AF14:BC50,24)</f>
        <v>0</v>
      </c>
      <c r="BW13" s="58">
        <f t="shared" ref="BW13:BW49" si="0">$BX$11*BU13</f>
        <v>0</v>
      </c>
      <c r="BX13" s="58">
        <f t="shared" ref="BX13:BX49" si="1">$BY$11*BV13</f>
        <v>0</v>
      </c>
      <c r="BZ13" s="58">
        <f>SUM($BW$13:BW13)</f>
        <v>0</v>
      </c>
      <c r="CA13" s="58">
        <f>SUM($BW$13:BX13)</f>
        <v>0</v>
      </c>
      <c r="CE13" s="133">
        <v>45896.625</v>
      </c>
      <c r="CF13" s="54">
        <v>0</v>
      </c>
      <c r="CG13" s="54">
        <v>0</v>
      </c>
    </row>
    <row r="14" spans="1:85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42">
        <f t="shared" ref="BR14:BR49" si="2">VLOOKUP(AF15,$A$14:$A$86,1)</f>
        <v>45897.625</v>
      </c>
      <c r="BS14" s="58">
        <f t="shared" ref="BS14:BS49" si="3">VLOOKUP(BR14,A15:R87,18)</f>
        <v>109511.05092858453</v>
      </c>
      <c r="BT14" s="58">
        <f t="shared" ref="BT14:BT49" si="4">VLOOKUP(BR14,AF15:BC51,24)</f>
        <v>45216.920247701892</v>
      </c>
      <c r="BU14" s="58">
        <f>BS14-BS13</f>
        <v>-31338.434066920541</v>
      </c>
      <c r="BV14" s="58">
        <f>BT14-BT13</f>
        <v>45216.920247701892</v>
      </c>
      <c r="BW14" s="58">
        <f t="shared" si="0"/>
        <v>-31338.434066920541</v>
      </c>
      <c r="BX14" s="58">
        <f t="shared" si="1"/>
        <v>42529.097337427127</v>
      </c>
      <c r="BZ14" s="58">
        <f>SUM($BW$13:BW14)</f>
        <v>-31338.434066920541</v>
      </c>
      <c r="CA14" s="58">
        <f>SUM($BW$13:BX14)</f>
        <v>11190.663270506586</v>
      </c>
      <c r="CE14" s="133">
        <v>45897.625</v>
      </c>
      <c r="CF14" s="54">
        <v>-31338.434066920541</v>
      </c>
      <c r="CG14" s="54">
        <v>11190.663270506586</v>
      </c>
    </row>
    <row r="15" spans="1:85" x14ac:dyDescent="0.3">
      <c r="A15" s="139">
        <v>45847.625</v>
      </c>
      <c r="B15" s="76">
        <f>VLOOKUP($A15+$I$2,U$3:V$500,2)</f>
        <v>94.17</v>
      </c>
      <c r="C15" s="31">
        <f t="shared" ref="C15:C21" si="5">(B15/$B$14-1)*$B$5</f>
        <v>71884.984025555314</v>
      </c>
      <c r="D15" s="32">
        <f t="shared" ref="D15:D21" si="6">-1*(A15-$A$14)/360*$B$7*$B$5</f>
        <v>-2937.5</v>
      </c>
      <c r="E15" s="76">
        <f>VLOOKUP($A15+$I$2,W$3:X$500,2)</f>
        <v>101.289</v>
      </c>
      <c r="F15" s="31">
        <f t="shared" ref="F15:F21" si="7">(E15-$E$14)/100*$C$5</f>
        <v>9600.0000000003638</v>
      </c>
      <c r="G15" s="32">
        <f t="shared" ref="G15:G21" si="8">(A15-$A$14)/360*$C$6*$C$5-(A15-$A$14)/360*$C$7*$C$5*$E$14/100</f>
        <v>-1045.8301666666666</v>
      </c>
      <c r="H15" s="76">
        <f>VLOOKUP($A15+$I$2,Y$3:Z$500,2)</f>
        <v>122</v>
      </c>
      <c r="I15" s="31">
        <f t="shared" ref="I15:I21" si="9">(H15/$H$14-1)*$D$5</f>
        <v>35274.815422478678</v>
      </c>
      <c r="J15" s="32">
        <f t="shared" ref="J15:J21" si="10">-1*(A15-$A$14)/360*$D$7*$D$5</f>
        <v>-5052.5</v>
      </c>
      <c r="K15" s="76">
        <f>VLOOKUP($A15+$I$2,AA$3:AB$500,2)</f>
        <v>99.84</v>
      </c>
      <c r="L15" s="31">
        <f t="shared" ref="L15:L21" si="11">(K15-$K$14)/100*$E$5</f>
        <v>32799.999999999302</v>
      </c>
      <c r="M15" s="32">
        <f t="shared" ref="M15:M21" si="12">(A15-$A$14)/360*$E$6*$E$5-(A15-$A$14)/360*$E$7*$E$5*$K$14/100</f>
        <v>-2300.3824444444449</v>
      </c>
      <c r="N15" s="82">
        <f t="shared" ref="N15:N21" si="13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4">N15+Q15</f>
        <v>60670.616325297793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5">AY15-BB15</f>
        <v>45216.920247701892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42">
        <f t="shared" si="2"/>
        <v>45898.625</v>
      </c>
      <c r="BS15" s="58">
        <f t="shared" si="3"/>
        <v>123023.9432775483</v>
      </c>
      <c r="BT15" s="58">
        <f t="shared" si="4"/>
        <v>12757.181868719301</v>
      </c>
      <c r="BU15" s="58">
        <f t="shared" ref="BU15:BU49" si="16">BS15-BS14</f>
        <v>13512.892348963767</v>
      </c>
      <c r="BV15" s="58">
        <f t="shared" ref="BV15:BV49" si="17">BT15-BT14</f>
        <v>-32459.738378982591</v>
      </c>
      <c r="BW15" s="58">
        <f t="shared" si="0"/>
        <v>13512.892348963767</v>
      </c>
      <c r="BX15" s="58">
        <f t="shared" si="1"/>
        <v>-30530.238802306121</v>
      </c>
      <c r="BZ15" s="58">
        <f>SUM($BW$13:BW15)</f>
        <v>-17825.541717956774</v>
      </c>
      <c r="CA15" s="58">
        <f>SUM($BW$13:BX15)</f>
        <v>-5826.6831828357681</v>
      </c>
      <c r="CE15" s="133">
        <v>45898.625</v>
      </c>
      <c r="CF15" s="54">
        <v>-17825.541717956774</v>
      </c>
      <c r="CG15" s="54">
        <v>-5826.6831828357681</v>
      </c>
    </row>
    <row r="16" spans="1:85" x14ac:dyDescent="0.3">
      <c r="A16" s="139">
        <v>45848.625</v>
      </c>
      <c r="B16" s="76">
        <f t="shared" ref="B16:B21" si="18">VLOOKUP($A16+$I$2,U$3:V$500,2)</f>
        <v>94.22</v>
      </c>
      <c r="C16" s="31">
        <f t="shared" si="5"/>
        <v>85197.018104365969</v>
      </c>
      <c r="D16" s="32">
        <f t="shared" si="6"/>
        <v>-5875</v>
      </c>
      <c r="E16" s="76">
        <f t="shared" ref="E16:E21" si="19">VLOOKUP($A16+$I$2,W$3:X$500,2)</f>
        <v>101.181</v>
      </c>
      <c r="F16" s="31">
        <f t="shared" si="7"/>
        <v>-12000.000000000455</v>
      </c>
      <c r="G16" s="32">
        <f t="shared" si="8"/>
        <v>-2091.6603333333333</v>
      </c>
      <c r="H16" s="76">
        <f t="shared" ref="H16:H21" si="20">VLOOKUP($A16+$I$2,Y$3:Z$500,2)</f>
        <v>121.86</v>
      </c>
      <c r="I16" s="31">
        <f t="shared" si="9"/>
        <v>-14109.926168992426</v>
      </c>
      <c r="J16" s="32">
        <f t="shared" si="10"/>
        <v>-10105</v>
      </c>
      <c r="K16" s="76">
        <f t="shared" ref="K16:K21" si="21">VLOOKUP($A16+$I$2,AA$3:AB$500,2)</f>
        <v>99.671999999999997</v>
      </c>
      <c r="L16" s="31">
        <f t="shared" si="11"/>
        <v>-36080.000000003311</v>
      </c>
      <c r="M16" s="32">
        <f t="shared" si="12"/>
        <v>-4600.7648888888898</v>
      </c>
      <c r="N16" s="82">
        <f t="shared" si="13"/>
        <v>76947.839717799972</v>
      </c>
      <c r="O16" s="82"/>
      <c r="P16" s="82"/>
      <c r="Q16" s="82">
        <f>$G$5*SUM($O$14:O16)-$H$5*SUM($P$14:P16)</f>
        <v>0</v>
      </c>
      <c r="R16" s="82">
        <f t="shared" si="14"/>
        <v>76947.839717799972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39" si="22">VLOOKUP($AF16+$J$1,BE:BF,2)</f>
        <v>80.86</v>
      </c>
      <c r="AH16" s="46">
        <f t="shared" ref="AH16:AH50" si="23">(AG16/$AG$14-1)*$AG$5</f>
        <v>-47548.474743732695</v>
      </c>
      <c r="AI16" s="46">
        <f t="shared" ref="AI16:AI38" si="24">-1*(AF16-$AF$14)/360*$AG$5*$AG$7</f>
        <v>-8225</v>
      </c>
      <c r="AJ16" s="45">
        <f t="shared" ref="AJ16:AJ39" si="25">VLOOKUP($AF16+$J$1,BG:BH,2)</f>
        <v>99.703125</v>
      </c>
      <c r="AK16" s="46">
        <f t="shared" ref="AK16:AK50" si="26">(AJ16-$AJ$14)/100*$AH$5</f>
        <v>10664.062500000002</v>
      </c>
      <c r="AL16" s="47">
        <f t="shared" ref="AL16:AL38" si="27">(AF16-$AF$14)/360*$AH$5*$AH$6-(AF16-$AF$14)/360*$AH$5*$AH$7*$AJ$14/100</f>
        <v>-639.30631510416652</v>
      </c>
      <c r="AM16" s="45">
        <f t="shared" ref="AM16:AM39" si="28">VLOOKUP($AF16+$J$1,BI:BJ,2)</f>
        <v>109.83</v>
      </c>
      <c r="AN16" s="46">
        <f t="shared" ref="AN16:AN50" si="29">(AM16/$AM$14-1)*$AI$5</f>
        <v>-65436.699082070059</v>
      </c>
      <c r="AO16" s="47">
        <f t="shared" ref="AO16:AO38" si="30">-1*(AF16-$AF$14)/360*$AI$5*$AI$7</f>
        <v>-8460</v>
      </c>
      <c r="AP16" s="45">
        <f t="shared" ref="AP16:AP39" si="31">VLOOKUP($AF16+$J$1,BK:BL,2)</f>
        <v>99.703125</v>
      </c>
      <c r="AQ16" s="46">
        <f t="shared" ref="AQ16:AQ50" si="32">(AP16-$AP$14)/100*$AJ$5</f>
        <v>9296.875</v>
      </c>
      <c r="AR16" s="47">
        <f t="shared" ref="AR16:AR38" si="33">(AF16-$AF$14)/360*$AJ$5*$AJ$6-(AF16-$AF$14)/360*$AJ$5*$AJ$7*$AP$14/100</f>
        <v>-557.34396701388869</v>
      </c>
      <c r="AS16" s="45">
        <f t="shared" ref="AS16:AS39" si="34">VLOOKUP($AF16+$J$1,BM:BN,2)</f>
        <v>100.21875</v>
      </c>
      <c r="AT16" s="46">
        <f t="shared" ref="AT16:AT50" si="35">(AS16-$AS$14)/100*$AK$5</f>
        <v>7031.25</v>
      </c>
      <c r="AU16" s="47">
        <f t="shared" ref="AU16:AU38" si="36">(AF16-$AF$14)/360*$AK$5*$AK$6-(AF16-$AF$14)/360*$AK$5*$AK$7*$AS$14/100</f>
        <v>6.1302083333337123</v>
      </c>
      <c r="AV16" s="45">
        <f t="shared" ref="AV16:AV39" si="37">VLOOKUP($AF16+$J$1,BO:BP,2)</f>
        <v>97.34375</v>
      </c>
      <c r="AW16" s="46">
        <f t="shared" ref="AW16:AW50" si="38">(AV16-$AV$14)/100*$AL$5</f>
        <v>-11484.375000000002</v>
      </c>
      <c r="AX16" s="47">
        <f t="shared" ref="AX16:AX38" si="39">(AF16-$AF$14)/360*$AL$5*$AL$6-(AF16-$AF$14)/360*$AL$5*$AL$7*$AV$14/100</f>
        <v>366.17747395833339</v>
      </c>
      <c r="AY16" s="82">
        <f t="shared" ref="AY16:AY38" si="40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5"/>
        <v>12757.181868719301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42">
        <f t="shared" si="2"/>
        <v>45901.625</v>
      </c>
      <c r="BS16" s="58">
        <f t="shared" si="3"/>
        <v>121357.88231489121</v>
      </c>
      <c r="BT16" s="58">
        <f t="shared" si="4"/>
        <v>-622.97558570776073</v>
      </c>
      <c r="BU16" s="58">
        <f t="shared" si="16"/>
        <v>-1666.0609626570949</v>
      </c>
      <c r="BV16" s="58">
        <f t="shared" si="17"/>
        <v>-13380.157454427062</v>
      </c>
      <c r="BW16" s="58">
        <f t="shared" si="0"/>
        <v>-1666.0609626570949</v>
      </c>
      <c r="BX16" s="58">
        <f t="shared" si="1"/>
        <v>-12584.802672365793</v>
      </c>
      <c r="BZ16" s="58">
        <f>SUM($BW$13:BW16)</f>
        <v>-19491.602680613869</v>
      </c>
      <c r="CA16" s="58">
        <f>SUM($BW$13:BX16)</f>
        <v>-20077.546817858656</v>
      </c>
      <c r="CE16" s="133">
        <v>45901.625</v>
      </c>
      <c r="CF16" s="54">
        <v>-19491.602680613869</v>
      </c>
      <c r="CG16" s="54">
        <v>-20077.546817858656</v>
      </c>
    </row>
    <row r="17" spans="1:85" x14ac:dyDescent="0.3">
      <c r="A17" s="139">
        <v>45849.625</v>
      </c>
      <c r="B17" s="76">
        <f t="shared" si="18"/>
        <v>94.12</v>
      </c>
      <c r="C17" s="31">
        <f t="shared" si="5"/>
        <v>58572.949946750217</v>
      </c>
      <c r="D17" s="32">
        <f t="shared" si="6"/>
        <v>-8812.4999999999982</v>
      </c>
      <c r="E17" s="76">
        <f t="shared" si="19"/>
        <v>101.123</v>
      </c>
      <c r="F17" s="31">
        <f t="shared" si="7"/>
        <v>-23599.999999999</v>
      </c>
      <c r="G17" s="32">
        <f t="shared" si="8"/>
        <v>-3137.490499999999</v>
      </c>
      <c r="H17" s="76">
        <f t="shared" si="20"/>
        <v>121.72</v>
      </c>
      <c r="I17" s="31">
        <f t="shared" si="9"/>
        <v>-63494.667760463533</v>
      </c>
      <c r="J17" s="32">
        <f t="shared" si="10"/>
        <v>-15157.499999999998</v>
      </c>
      <c r="K17" s="76">
        <f t="shared" si="21"/>
        <v>99.567999999999998</v>
      </c>
      <c r="L17" s="31">
        <f t="shared" si="11"/>
        <v>-78720.000000002983</v>
      </c>
      <c r="M17" s="32">
        <f t="shared" si="12"/>
        <v>-6901.1473333333324</v>
      </c>
      <c r="N17" s="82">
        <f t="shared" si="13"/>
        <v>69528.960873876451</v>
      </c>
      <c r="O17" s="82"/>
      <c r="P17" s="82"/>
      <c r="Q17" s="82">
        <f>$G$5*SUM($O$14:O17)-$H$5*SUM($P$14:P17)</f>
        <v>0</v>
      </c>
      <c r="R17" s="82">
        <f t="shared" si="14"/>
        <v>69528.960873876451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22"/>
        <v>80.86</v>
      </c>
      <c r="AH17" s="46">
        <f t="shared" si="23"/>
        <v>-47548.474743732695</v>
      </c>
      <c r="AI17" s="46">
        <f t="shared" si="24"/>
        <v>-20562.499999999996</v>
      </c>
      <c r="AJ17" s="45">
        <f t="shared" si="25"/>
        <v>99.6796875</v>
      </c>
      <c r="AK17" s="46">
        <f t="shared" si="26"/>
        <v>6093.75</v>
      </c>
      <c r="AL17" s="47">
        <f t="shared" si="27"/>
        <v>-1598.2657877604161</v>
      </c>
      <c r="AM17" s="45">
        <f t="shared" si="28"/>
        <v>109.83</v>
      </c>
      <c r="AN17" s="46">
        <f t="shared" si="29"/>
        <v>-65436.699082070059</v>
      </c>
      <c r="AO17" s="47">
        <f t="shared" si="30"/>
        <v>-21150</v>
      </c>
      <c r="AP17" s="45">
        <f t="shared" si="31"/>
        <v>99.6796875</v>
      </c>
      <c r="AQ17" s="46">
        <f t="shared" si="32"/>
        <v>5312.5</v>
      </c>
      <c r="AR17" s="47">
        <f t="shared" si="33"/>
        <v>-1393.3599175347208</v>
      </c>
      <c r="AS17" s="45">
        <f t="shared" si="34"/>
        <v>100.171875</v>
      </c>
      <c r="AT17" s="46">
        <f t="shared" si="35"/>
        <v>3515.625</v>
      </c>
      <c r="AU17" s="47">
        <f t="shared" si="36"/>
        <v>15.32552083333394</v>
      </c>
      <c r="AV17" s="45">
        <f t="shared" si="37"/>
        <v>97.234375</v>
      </c>
      <c r="AW17" s="46">
        <f t="shared" si="38"/>
        <v>-22968.750000000004</v>
      </c>
      <c r="AX17" s="47">
        <f t="shared" si="39"/>
        <v>915.44368489583303</v>
      </c>
      <c r="AY17" s="82">
        <f t="shared" si="40"/>
        <v>-622.97558570776073</v>
      </c>
      <c r="AZ17" s="82"/>
      <c r="BA17" s="82"/>
      <c r="BB17" s="82">
        <f>$AO$4*SUM($AZ$14:AZ17)-$AP$4*SUM($BA$14:BA17)</f>
        <v>0</v>
      </c>
      <c r="BC17" s="82">
        <f t="shared" si="15"/>
        <v>-622.97558570776073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42">
        <f t="shared" si="2"/>
        <v>45902.625</v>
      </c>
      <c r="BS17" s="58">
        <f t="shared" si="3"/>
        <v>129016.78571010823</v>
      </c>
      <c r="BT17" s="58">
        <f t="shared" si="4"/>
        <v>-68580.005564924082</v>
      </c>
      <c r="BU17" s="58">
        <f t="shared" si="16"/>
        <v>7658.9033952170284</v>
      </c>
      <c r="BV17" s="58">
        <f t="shared" si="17"/>
        <v>-67957.029979216328</v>
      </c>
      <c r="BW17" s="58">
        <f t="shared" si="0"/>
        <v>7658.9033952170284</v>
      </c>
      <c r="BX17" s="58">
        <f t="shared" si="1"/>
        <v>-63917.469985042466</v>
      </c>
      <c r="BZ17" s="58">
        <f>SUM($BW$13:BW17)</f>
        <v>-11832.69928539684</v>
      </c>
      <c r="CA17" s="58">
        <f>SUM($BW$13:BX17)</f>
        <v>-76336.113407684097</v>
      </c>
      <c r="CE17" s="133">
        <v>45902.625</v>
      </c>
      <c r="CF17" s="54">
        <v>-11832.69928539684</v>
      </c>
      <c r="CG17" s="54">
        <v>-76336.113407684097</v>
      </c>
    </row>
    <row r="18" spans="1:85" x14ac:dyDescent="0.3">
      <c r="A18" s="139">
        <v>45852.625</v>
      </c>
      <c r="B18" s="76">
        <f t="shared" si="18"/>
        <v>94.05</v>
      </c>
      <c r="C18" s="31">
        <f t="shared" si="5"/>
        <v>39936.102236420855</v>
      </c>
      <c r="D18" s="32">
        <f t="shared" si="6"/>
        <v>-17624.999999999996</v>
      </c>
      <c r="E18" s="76">
        <f t="shared" si="19"/>
        <v>101.181</v>
      </c>
      <c r="F18" s="31">
        <f t="shared" si="7"/>
        <v>-12000.000000000455</v>
      </c>
      <c r="G18" s="32">
        <f t="shared" si="8"/>
        <v>-6274.9809999999979</v>
      </c>
      <c r="H18" s="76">
        <f t="shared" si="20"/>
        <v>121.74</v>
      </c>
      <c r="I18" s="31">
        <f t="shared" si="9"/>
        <v>-56439.704675969704</v>
      </c>
      <c r="J18" s="32">
        <f t="shared" si="10"/>
        <v>-30314.999999999996</v>
      </c>
      <c r="K18" s="76">
        <f t="shared" si="21"/>
        <v>99.611999999999995</v>
      </c>
      <c r="L18" s="31">
        <f t="shared" si="11"/>
        <v>-60680.000000004242</v>
      </c>
      <c r="M18" s="32">
        <f t="shared" si="12"/>
        <v>-13802.294666666665</v>
      </c>
      <c r="N18" s="82">
        <f t="shared" si="13"/>
        <v>52858.493245720092</v>
      </c>
      <c r="O18" s="82"/>
      <c r="P18" s="82"/>
      <c r="Q18" s="82">
        <f>$G$5*SUM($O$14:O18)-$H$5*SUM($P$14:P18)</f>
        <v>0</v>
      </c>
      <c r="R18" s="82">
        <f t="shared" si="14"/>
        <v>52858.493245720092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22"/>
        <v>80.39</v>
      </c>
      <c r="AH18" s="46">
        <f t="shared" si="23"/>
        <v>-250710.1395578587</v>
      </c>
      <c r="AI18" s="46">
        <f t="shared" si="24"/>
        <v>-24675</v>
      </c>
      <c r="AJ18" s="45">
        <f t="shared" si="25"/>
        <v>99.53125</v>
      </c>
      <c r="AK18" s="46">
        <f t="shared" si="26"/>
        <v>-22851.5625</v>
      </c>
      <c r="AL18" s="47">
        <f t="shared" si="27"/>
        <v>-1917.9189453125</v>
      </c>
      <c r="AM18" s="45">
        <f t="shared" si="28"/>
        <v>109.05</v>
      </c>
      <c r="AN18" s="46">
        <f t="shared" si="29"/>
        <v>-320639.82550213812</v>
      </c>
      <c r="AO18" s="47">
        <f t="shared" si="30"/>
        <v>-25380</v>
      </c>
      <c r="AP18" s="45">
        <f t="shared" si="31"/>
        <v>99.53125</v>
      </c>
      <c r="AQ18" s="46">
        <f t="shared" si="32"/>
        <v>-19921.875</v>
      </c>
      <c r="AR18" s="47">
        <f t="shared" si="33"/>
        <v>-1672.0319010416661</v>
      </c>
      <c r="AS18" s="45">
        <f t="shared" si="34"/>
        <v>99.859375</v>
      </c>
      <c r="AT18" s="46">
        <f t="shared" si="35"/>
        <v>-19921.875</v>
      </c>
      <c r="AU18" s="47">
        <f t="shared" si="36"/>
        <v>18.390625</v>
      </c>
      <c r="AV18" s="45">
        <f t="shared" si="37"/>
        <v>96.65625</v>
      </c>
      <c r="AW18" s="46">
        <f t="shared" si="38"/>
        <v>-83671.875</v>
      </c>
      <c r="AX18" s="47">
        <f t="shared" si="39"/>
        <v>1098.5324218750011</v>
      </c>
      <c r="AY18" s="82">
        <f t="shared" si="40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5"/>
        <v>-68580.005564924082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42">
        <f t="shared" si="2"/>
        <v>45903.625</v>
      </c>
      <c r="BS18" s="58">
        <f t="shared" si="3"/>
        <v>106248.92721230641</v>
      </c>
      <c r="BT18" s="58">
        <f t="shared" si="4"/>
        <v>-54753.005578996301</v>
      </c>
      <c r="BU18" s="58">
        <f t="shared" si="16"/>
        <v>-22767.858497801819</v>
      </c>
      <c r="BV18" s="58">
        <f t="shared" si="17"/>
        <v>13826.999985927781</v>
      </c>
      <c r="BW18" s="58">
        <f t="shared" si="0"/>
        <v>-22767.858497801819</v>
      </c>
      <c r="BX18" s="58">
        <f t="shared" si="1"/>
        <v>13005.083607303246</v>
      </c>
      <c r="BZ18" s="58">
        <f>SUM($BW$13:BW18)</f>
        <v>-34600.557783198659</v>
      </c>
      <c r="CA18" s="58">
        <f>SUM($BW$13:BX18)</f>
        <v>-86098.888298182675</v>
      </c>
      <c r="CE18" s="133">
        <v>45903.625</v>
      </c>
      <c r="CF18" s="54">
        <v>-34600.557783198659</v>
      </c>
      <c r="CG18" s="54">
        <v>-86098.888298182675</v>
      </c>
    </row>
    <row r="19" spans="1:85" x14ac:dyDescent="0.3">
      <c r="A19" s="139">
        <v>45853.625</v>
      </c>
      <c r="B19" s="76">
        <f t="shared" si="18"/>
        <v>94.05</v>
      </c>
      <c r="C19" s="31">
        <f t="shared" si="5"/>
        <v>39936.102236420855</v>
      </c>
      <c r="D19" s="32">
        <f t="shared" si="6"/>
        <v>-20562.5</v>
      </c>
      <c r="E19" s="76">
        <f t="shared" si="19"/>
        <v>101.23699999999999</v>
      </c>
      <c r="F19" s="31">
        <f t="shared" si="7"/>
        <v>-800.00000000097771</v>
      </c>
      <c r="G19" s="32">
        <f t="shared" si="8"/>
        <v>-7320.8111666666646</v>
      </c>
      <c r="H19" s="76">
        <f t="shared" si="20"/>
        <v>121.85</v>
      </c>
      <c r="I19" s="31">
        <f t="shared" si="9"/>
        <v>-17637.407711244112</v>
      </c>
      <c r="J19" s="32">
        <f t="shared" si="10"/>
        <v>-35367.5</v>
      </c>
      <c r="K19" s="76">
        <f t="shared" si="21"/>
        <v>99.713999999999999</v>
      </c>
      <c r="L19" s="31">
        <f t="shared" si="11"/>
        <v>-18860.000000002656</v>
      </c>
      <c r="M19" s="32">
        <f t="shared" si="12"/>
        <v>-16102.677111111112</v>
      </c>
      <c r="N19" s="82">
        <f t="shared" si="13"/>
        <v>45536.64400321884</v>
      </c>
      <c r="O19" s="82"/>
      <c r="P19" s="82"/>
      <c r="Q19" s="82">
        <f>$G$5*SUM($O$14:O19)-$H$5*SUM($P$14:P19)</f>
        <v>0</v>
      </c>
      <c r="R19" s="82">
        <f t="shared" si="14"/>
        <v>45536.64400321884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22"/>
        <v>80.61</v>
      </c>
      <c r="AH19" s="46">
        <f t="shared" si="23"/>
        <v>-155613.19007039719</v>
      </c>
      <c r="AI19" s="46">
        <f t="shared" si="24"/>
        <v>-28787.5</v>
      </c>
      <c r="AJ19" s="45">
        <f t="shared" si="25"/>
        <v>99.6796875</v>
      </c>
      <c r="AK19" s="46">
        <f t="shared" si="26"/>
        <v>6093.75</v>
      </c>
      <c r="AL19" s="47">
        <f t="shared" si="27"/>
        <v>-2237.5721028645839</v>
      </c>
      <c r="AM19" s="45">
        <f t="shared" si="28"/>
        <v>109.7</v>
      </c>
      <c r="AN19" s="46">
        <f t="shared" si="29"/>
        <v>-107970.5534854134</v>
      </c>
      <c r="AO19" s="47">
        <f t="shared" si="30"/>
        <v>-29609.999999999996</v>
      </c>
      <c r="AP19" s="45">
        <f t="shared" si="31"/>
        <v>99.6796875</v>
      </c>
      <c r="AQ19" s="46">
        <f t="shared" si="32"/>
        <v>5312.5</v>
      </c>
      <c r="AR19" s="47">
        <f t="shared" si="33"/>
        <v>-1950.7038845486113</v>
      </c>
      <c r="AS19" s="45">
        <f t="shared" si="34"/>
        <v>100.234375</v>
      </c>
      <c r="AT19" s="46">
        <f t="shared" si="35"/>
        <v>8203.125</v>
      </c>
      <c r="AU19" s="47">
        <f t="shared" si="36"/>
        <v>21.455729166667879</v>
      </c>
      <c r="AV19" s="45">
        <f t="shared" si="37"/>
        <v>97.671875</v>
      </c>
      <c r="AW19" s="46">
        <f t="shared" si="38"/>
        <v>22968.750000000004</v>
      </c>
      <c r="AX19" s="47">
        <f t="shared" si="39"/>
        <v>1281.6211588541682</v>
      </c>
      <c r="AY19" s="82">
        <f t="shared" si="40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5"/>
        <v>-54753.005578996301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42">
        <f t="shared" si="2"/>
        <v>45904.625</v>
      </c>
      <c r="BS19" s="58">
        <f t="shared" si="3"/>
        <v>90683.290057258215</v>
      </c>
      <c r="BT19" s="58">
        <f t="shared" si="4"/>
        <v>-112927.88124716537</v>
      </c>
      <c r="BU19" s="58">
        <f t="shared" si="16"/>
        <v>-15565.6371550482</v>
      </c>
      <c r="BV19" s="58">
        <f t="shared" si="17"/>
        <v>-58174.875668169065</v>
      </c>
      <c r="BW19" s="58">
        <f t="shared" si="0"/>
        <v>-15565.6371550482</v>
      </c>
      <c r="BX19" s="58">
        <f t="shared" si="1"/>
        <v>-54716.794870832193</v>
      </c>
      <c r="BZ19" s="58">
        <f>SUM($BW$13:BW19)</f>
        <v>-50166.194938246859</v>
      </c>
      <c r="CA19" s="58">
        <f>SUM($BW$13:BX19)</f>
        <v>-156381.32032406307</v>
      </c>
      <c r="CE19" s="133">
        <v>45904.625</v>
      </c>
      <c r="CF19" s="54">
        <v>-50166.194938246859</v>
      </c>
      <c r="CG19" s="54">
        <v>-156381.32032406307</v>
      </c>
    </row>
    <row r="20" spans="1:85" x14ac:dyDescent="0.3">
      <c r="A20" s="139">
        <v>45854.625</v>
      </c>
      <c r="B20" s="76">
        <f t="shared" si="18"/>
        <v>93.96</v>
      </c>
      <c r="C20" s="31">
        <f t="shared" si="5"/>
        <v>15974.440894567233</v>
      </c>
      <c r="D20" s="32">
        <f t="shared" si="6"/>
        <v>-23500</v>
      </c>
      <c r="E20" s="76">
        <f t="shared" si="19"/>
        <v>101.31</v>
      </c>
      <c r="F20" s="31">
        <f t="shared" si="7"/>
        <v>13800.000000000522</v>
      </c>
      <c r="G20" s="32">
        <f t="shared" si="8"/>
        <v>-8366.641333333333</v>
      </c>
      <c r="H20" s="76">
        <f t="shared" si="20"/>
        <v>121.87</v>
      </c>
      <c r="I20" s="31">
        <f t="shared" si="9"/>
        <v>-10582.444626745513</v>
      </c>
      <c r="J20" s="32">
        <f t="shared" si="10"/>
        <v>-40420</v>
      </c>
      <c r="K20" s="76">
        <f t="shared" si="21"/>
        <v>99.841999999999999</v>
      </c>
      <c r="L20" s="31">
        <f t="shared" si="11"/>
        <v>33619.999999997388</v>
      </c>
      <c r="M20" s="32">
        <f t="shared" si="12"/>
        <v>-18403.059555555559</v>
      </c>
      <c r="N20" s="82">
        <f t="shared" si="13"/>
        <v>53260.467299087381</v>
      </c>
      <c r="O20" s="82"/>
      <c r="P20" s="82"/>
      <c r="Q20" s="82">
        <f>$G$5*SUM($O$14:O20)-$H$5*SUM($P$14:P20)</f>
        <v>0</v>
      </c>
      <c r="R20" s="82">
        <f t="shared" si="14"/>
        <v>53260.467299087381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22"/>
        <v>80.819999999999993</v>
      </c>
      <c r="AH20" s="46">
        <f t="shared" si="23"/>
        <v>-64838.829195999482</v>
      </c>
      <c r="AI20" s="46">
        <f t="shared" si="24"/>
        <v>-32900</v>
      </c>
      <c r="AJ20" s="45">
        <f t="shared" si="25"/>
        <v>99.9140625</v>
      </c>
      <c r="AK20" s="46">
        <f t="shared" si="26"/>
        <v>51796.875000000007</v>
      </c>
      <c r="AL20" s="47">
        <f t="shared" si="27"/>
        <v>-2557.2252604166661</v>
      </c>
      <c r="AM20" s="45">
        <f t="shared" si="28"/>
        <v>110.45</v>
      </c>
      <c r="AN20" s="46">
        <f t="shared" si="29"/>
        <v>137417.06807234432</v>
      </c>
      <c r="AO20" s="47">
        <f t="shared" si="30"/>
        <v>-33840</v>
      </c>
      <c r="AP20" s="45">
        <f t="shared" si="31"/>
        <v>99.9140625</v>
      </c>
      <c r="AQ20" s="46">
        <f t="shared" si="32"/>
        <v>45156.25</v>
      </c>
      <c r="AR20" s="47">
        <f t="shared" si="33"/>
        <v>-2229.3758680555547</v>
      </c>
      <c r="AS20" s="45">
        <f t="shared" si="34"/>
        <v>100.71875</v>
      </c>
      <c r="AT20" s="46">
        <f t="shared" si="35"/>
        <v>44531.25</v>
      </c>
      <c r="AU20" s="47">
        <f t="shared" si="36"/>
        <v>24.520833333334849</v>
      </c>
      <c r="AV20" s="45">
        <f t="shared" si="37"/>
        <v>98.296875</v>
      </c>
      <c r="AW20" s="46">
        <f t="shared" si="38"/>
        <v>88593.75</v>
      </c>
      <c r="AX20" s="47">
        <f t="shared" si="39"/>
        <v>1464.7098958333336</v>
      </c>
      <c r="AY20" s="82">
        <f t="shared" si="40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5"/>
        <v>-112927.88124716537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42">
        <f t="shared" si="2"/>
        <v>45905.625</v>
      </c>
      <c r="BS20" s="58">
        <f t="shared" si="3"/>
        <v>74303.433500671643</v>
      </c>
      <c r="BT20" s="58">
        <f t="shared" si="4"/>
        <v>-141464.29486208732</v>
      </c>
      <c r="BU20" s="58">
        <f t="shared" si="16"/>
        <v>-16379.856556586572</v>
      </c>
      <c r="BV20" s="58">
        <f t="shared" si="17"/>
        <v>-28536.413614921956</v>
      </c>
      <c r="BW20" s="58">
        <f t="shared" si="0"/>
        <v>-16379.856556586572</v>
      </c>
      <c r="BX20" s="58">
        <f t="shared" si="1"/>
        <v>-26840.127669946254</v>
      </c>
      <c r="BZ20" s="58">
        <f>SUM($BW$13:BW20)</f>
        <v>-66546.051494833431</v>
      </c>
      <c r="CA20" s="58">
        <f>SUM($BW$13:BX20)</f>
        <v>-199601.3045505959</v>
      </c>
      <c r="CE20" s="133">
        <v>45905.625</v>
      </c>
      <c r="CF20" s="54">
        <v>-66546.051494833431</v>
      </c>
      <c r="CG20" s="54">
        <v>-199601.3045505959</v>
      </c>
    </row>
    <row r="21" spans="1:85" x14ac:dyDescent="0.3">
      <c r="A21" s="139">
        <v>45855.625</v>
      </c>
      <c r="B21" s="76">
        <f t="shared" si="18"/>
        <v>94.08</v>
      </c>
      <c r="C21" s="31">
        <f t="shared" si="5"/>
        <v>47923.322683701699</v>
      </c>
      <c r="D21" s="32">
        <f t="shared" si="6"/>
        <v>-26437.5</v>
      </c>
      <c r="E21" s="76">
        <f t="shared" si="19"/>
        <v>101.328</v>
      </c>
      <c r="F21" s="31">
        <f t="shared" si="7"/>
        <v>17400.000000000658</v>
      </c>
      <c r="G21" s="32">
        <f t="shared" si="8"/>
        <v>-9412.4714999999978</v>
      </c>
      <c r="H21" s="76">
        <f t="shared" si="20"/>
        <v>120.13</v>
      </c>
      <c r="I21" s="31">
        <f t="shared" si="9"/>
        <v>-624364.23297785642</v>
      </c>
      <c r="J21" s="32">
        <f t="shared" si="10"/>
        <v>-45472.5</v>
      </c>
      <c r="K21" s="76">
        <f t="shared" si="21"/>
        <v>99.9</v>
      </c>
      <c r="L21" s="31">
        <f t="shared" si="11"/>
        <v>57400.000000000233</v>
      </c>
      <c r="M21" s="32">
        <f t="shared" si="12"/>
        <v>-20703.442000000003</v>
      </c>
      <c r="N21" s="82">
        <f t="shared" si="13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4"/>
        <v>34077.824361557607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22"/>
        <v>80.87</v>
      </c>
      <c r="AH21" s="46">
        <f t="shared" si="23"/>
        <v>-43225.886130665029</v>
      </c>
      <c r="AI21" s="46">
        <f t="shared" si="24"/>
        <v>-37012.5</v>
      </c>
      <c r="AJ21" s="45">
        <f t="shared" si="25"/>
        <v>100.1328125</v>
      </c>
      <c r="AK21" s="46">
        <f t="shared" si="26"/>
        <v>94453.125</v>
      </c>
      <c r="AL21" s="47">
        <f t="shared" si="27"/>
        <v>-2876.87841796875</v>
      </c>
      <c r="AM21" s="45">
        <f t="shared" si="28"/>
        <v>111.17</v>
      </c>
      <c r="AN21" s="46">
        <f t="shared" si="29"/>
        <v>372989.18476779177</v>
      </c>
      <c r="AO21" s="47">
        <f t="shared" si="30"/>
        <v>-38070</v>
      </c>
      <c r="AP21" s="45">
        <f t="shared" si="31"/>
        <v>100.1328125</v>
      </c>
      <c r="AQ21" s="46">
        <f t="shared" si="32"/>
        <v>82343.75</v>
      </c>
      <c r="AR21" s="47">
        <f t="shared" si="33"/>
        <v>-2508.0478515625018</v>
      </c>
      <c r="AS21" s="45">
        <f t="shared" si="34"/>
        <v>101.3125</v>
      </c>
      <c r="AT21" s="46">
        <f t="shared" si="35"/>
        <v>89062.5</v>
      </c>
      <c r="AU21" s="47">
        <f t="shared" si="36"/>
        <v>27.585937500001819</v>
      </c>
      <c r="AV21" s="45">
        <f t="shared" si="37"/>
        <v>99.6875</v>
      </c>
      <c r="AW21" s="46">
        <f t="shared" si="38"/>
        <v>234609.375</v>
      </c>
      <c r="AX21" s="47">
        <f t="shared" si="39"/>
        <v>1647.7986328125007</v>
      </c>
      <c r="AY21" s="82">
        <f t="shared" si="40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5"/>
        <v>-141464.29486208732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42">
        <f t="shared" si="2"/>
        <v>45908.625</v>
      </c>
      <c r="BS21" s="58">
        <f t="shared" si="3"/>
        <v>65592.368060628069</v>
      </c>
      <c r="BT21" s="58">
        <f t="shared" si="4"/>
        <v>-105414.76552654452</v>
      </c>
      <c r="BU21" s="58">
        <f t="shared" si="16"/>
        <v>-8711.0654400435742</v>
      </c>
      <c r="BV21" s="58">
        <f t="shared" si="17"/>
        <v>36049.5293355428</v>
      </c>
      <c r="BW21" s="58">
        <f t="shared" si="0"/>
        <v>-8711.0654400435742</v>
      </c>
      <c r="BX21" s="58">
        <f t="shared" si="1"/>
        <v>33906.642329486283</v>
      </c>
      <c r="BZ21" s="58">
        <f>SUM($BW$13:BW21)</f>
        <v>-75257.116934877005</v>
      </c>
      <c r="CA21" s="58">
        <f>SUM($BW$13:BX21)</f>
        <v>-174405.72766115319</v>
      </c>
      <c r="CE21" s="133">
        <v>45908.625</v>
      </c>
      <c r="CF21" s="54">
        <v>-75257.116934877005</v>
      </c>
      <c r="CG21" s="54">
        <v>-174405.72766115319</v>
      </c>
    </row>
    <row r="22" spans="1:85" x14ac:dyDescent="0.3">
      <c r="A22" s="139">
        <v>45856.625</v>
      </c>
      <c r="B22" s="76">
        <f t="shared" ref="B22:B85" si="41">VLOOKUP($A22+$I$2,U$3:V$500,2)</f>
        <v>94.09</v>
      </c>
      <c r="C22" s="31">
        <f t="shared" ref="C22:C85" si="42">(B22/$B$14-1)*$B$5</f>
        <v>50585.72949946938</v>
      </c>
      <c r="D22" s="32">
        <f t="shared" ref="D22:D85" si="43">-1*(A22-$A$14)/360*$B$7*$B$5</f>
        <v>-29374.999999999996</v>
      </c>
      <c r="E22" s="76">
        <f t="shared" ref="E22:E85" si="44">VLOOKUP($A22+$I$2,W$3:X$500,2)</f>
        <v>101.28</v>
      </c>
      <c r="F22" s="31">
        <f t="shared" ref="F22:F85" si="45">(E22-$E$14)/100*$C$5</f>
        <v>7800.0000000002956</v>
      </c>
      <c r="G22" s="32">
        <f t="shared" ref="G22:G85" si="46">(A22-$A$14)/360*$C$6*$C$5-(A22-$A$14)/360*$C$7*$C$5*$E$14/100</f>
        <v>-10458.301666666663</v>
      </c>
      <c r="H22" s="76">
        <f t="shared" ref="H22:H85" si="47">VLOOKUP($A22+$I$2,Y$3:Z$500,2)</f>
        <v>120.01</v>
      </c>
      <c r="I22" s="31">
        <f t="shared" ref="I22:I85" si="48">(H22/$H$14-1)*$D$5</f>
        <v>-666694.01148482412</v>
      </c>
      <c r="J22" s="32">
        <f t="shared" ref="J22:J85" si="49">-1*(A22-$A$14)/360*$D$7*$D$5</f>
        <v>-50524.999999999993</v>
      </c>
      <c r="K22" s="76">
        <f t="shared" ref="K22:K85" si="50">VLOOKUP($A22+$I$2,AA$3:AB$500,2)</f>
        <v>99.805999999999997</v>
      </c>
      <c r="L22" s="31">
        <f t="shared" ref="L22:L85" si="51">(K22-$K$14)/100*$E$5</f>
        <v>18859.999999996831</v>
      </c>
      <c r="M22" s="32">
        <f t="shared" ref="M22:M85" si="52">(A22-$A$14)/360*$E$6*$E$5-(A22-$A$14)/360*$E$7*$E$5*$K$14/100</f>
        <v>-23003.824444444439</v>
      </c>
      <c r="N22" s="82">
        <f t="shared" ref="N22:N85" si="53">C22+D22-F22-G22-I22-J22+L22+M22</f>
        <v>736944.21820651239</v>
      </c>
      <c r="O22" s="82"/>
      <c r="P22" s="82"/>
      <c r="Q22" s="82">
        <f>$G$5*SUM($O$14:O22)-$H$5*SUM($P$14:P22)</f>
        <v>-685953.76080000005</v>
      </c>
      <c r="R22" s="82">
        <f t="shared" si="14"/>
        <v>50990.457406512345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22"/>
        <v>80.87</v>
      </c>
      <c r="AH22" s="46">
        <f t="shared" si="23"/>
        <v>-43225.886130665029</v>
      </c>
      <c r="AI22" s="46">
        <f t="shared" si="24"/>
        <v>-49350</v>
      </c>
      <c r="AJ22" s="45">
        <f t="shared" si="25"/>
        <v>100.265625</v>
      </c>
      <c r="AK22" s="46">
        <f t="shared" si="26"/>
        <v>120351.5625</v>
      </c>
      <c r="AL22" s="47">
        <f t="shared" si="27"/>
        <v>-3835.837890625</v>
      </c>
      <c r="AM22" s="45">
        <f t="shared" si="28"/>
        <v>111.56</v>
      </c>
      <c r="AN22" s="46">
        <f t="shared" si="29"/>
        <v>500590.7479778218</v>
      </c>
      <c r="AO22" s="47">
        <f t="shared" si="30"/>
        <v>-50760</v>
      </c>
      <c r="AP22" s="45">
        <f t="shared" si="31"/>
        <v>100.265625</v>
      </c>
      <c r="AQ22" s="46">
        <f t="shared" si="32"/>
        <v>104921.875</v>
      </c>
      <c r="AR22" s="47">
        <f t="shared" si="33"/>
        <v>-3344.0638020833321</v>
      </c>
      <c r="AS22" s="45">
        <f t="shared" si="34"/>
        <v>101.6875</v>
      </c>
      <c r="AT22" s="46">
        <f t="shared" si="35"/>
        <v>117187.5</v>
      </c>
      <c r="AU22" s="47">
        <f t="shared" si="36"/>
        <v>36.78125</v>
      </c>
      <c r="AV22" s="45">
        <f t="shared" si="37"/>
        <v>101</v>
      </c>
      <c r="AW22" s="46">
        <f t="shared" si="38"/>
        <v>372421.875</v>
      </c>
      <c r="AX22" s="47">
        <f t="shared" si="39"/>
        <v>2197.0648437500022</v>
      </c>
      <c r="AY22" s="82">
        <f t="shared" si="40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5"/>
        <v>-105414.76552654452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42">
        <f t="shared" si="2"/>
        <v>45909.625</v>
      </c>
      <c r="BS22" s="58">
        <f t="shared" si="3"/>
        <v>43316.193147450918</v>
      </c>
      <c r="BT22" s="58">
        <f t="shared" si="4"/>
        <v>-155567.97894688469</v>
      </c>
      <c r="BU22" s="58">
        <f t="shared" si="16"/>
        <v>-22276.17491317715</v>
      </c>
      <c r="BV22" s="58">
        <f t="shared" si="17"/>
        <v>-50153.213420340166</v>
      </c>
      <c r="BW22" s="58">
        <f t="shared" si="0"/>
        <v>-22276.17491317715</v>
      </c>
      <c r="BX22" s="58">
        <f t="shared" si="1"/>
        <v>-47171.963142421439</v>
      </c>
      <c r="BZ22" s="58">
        <f>SUM($BW$13:BW22)</f>
        <v>-97533.291848054156</v>
      </c>
      <c r="CA22" s="58">
        <f>SUM($BW$13:BX22)</f>
        <v>-243853.86571675178</v>
      </c>
      <c r="CE22" s="133">
        <v>45909.625</v>
      </c>
      <c r="CF22" s="54">
        <v>-97533.291848054156</v>
      </c>
      <c r="CG22" s="54">
        <v>-243853.86571675178</v>
      </c>
    </row>
    <row r="23" spans="1:85" x14ac:dyDescent="0.3">
      <c r="A23" s="139">
        <v>45859.625</v>
      </c>
      <c r="B23" s="76">
        <f t="shared" si="41"/>
        <v>94.13</v>
      </c>
      <c r="C23" s="31">
        <f t="shared" si="42"/>
        <v>61235.356762512347</v>
      </c>
      <c r="D23" s="32">
        <f t="shared" si="43"/>
        <v>-38187.499999999993</v>
      </c>
      <c r="E23" s="76">
        <f t="shared" si="44"/>
        <v>101.45</v>
      </c>
      <c r="F23" s="31">
        <f t="shared" si="45"/>
        <v>41800.00000000064</v>
      </c>
      <c r="G23" s="32">
        <f t="shared" si="46"/>
        <v>-13595.792166666666</v>
      </c>
      <c r="H23" s="76">
        <f t="shared" si="47"/>
        <v>120.31</v>
      </c>
      <c r="I23" s="31">
        <f t="shared" si="48"/>
        <v>-560869.56521739287</v>
      </c>
      <c r="J23" s="32">
        <f t="shared" si="49"/>
        <v>-65682.499999999985</v>
      </c>
      <c r="K23" s="76">
        <f t="shared" si="50"/>
        <v>100.142</v>
      </c>
      <c r="L23" s="31">
        <f t="shared" si="51"/>
        <v>156619.99999999625</v>
      </c>
      <c r="M23" s="32">
        <f t="shared" si="52"/>
        <v>-29904.971777777781</v>
      </c>
      <c r="N23" s="82">
        <f t="shared" si="53"/>
        <v>748110.74236878974</v>
      </c>
      <c r="O23" s="82"/>
      <c r="P23" s="82"/>
      <c r="Q23" s="82">
        <f>$G$5*SUM($O$14:O23)-$H$5*SUM($P$14:P23)</f>
        <v>-685953.76080000005</v>
      </c>
      <c r="R23" s="82">
        <f t="shared" si="14"/>
        <v>62156.981568789692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22"/>
        <v>80.78</v>
      </c>
      <c r="AH23" s="46">
        <f t="shared" si="23"/>
        <v>-82129.183648262377</v>
      </c>
      <c r="AI23" s="46">
        <f t="shared" si="24"/>
        <v>-53462.499999999993</v>
      </c>
      <c r="AJ23" s="45">
        <f t="shared" si="25"/>
        <v>100.09375</v>
      </c>
      <c r="AK23" s="46">
        <f t="shared" si="26"/>
        <v>86835.937499999985</v>
      </c>
      <c r="AL23" s="47">
        <f t="shared" si="27"/>
        <v>-4155.4910481770821</v>
      </c>
      <c r="AM23" s="45">
        <f t="shared" si="28"/>
        <v>111.36</v>
      </c>
      <c r="AN23" s="46">
        <f t="shared" si="29"/>
        <v>435154.04889575572</v>
      </c>
      <c r="AO23" s="47">
        <f t="shared" si="30"/>
        <v>-54989.999999999985</v>
      </c>
      <c r="AP23" s="45">
        <f t="shared" si="31"/>
        <v>100.09375</v>
      </c>
      <c r="AQ23" s="46">
        <f t="shared" si="32"/>
        <v>75703.125</v>
      </c>
      <c r="AR23" s="47">
        <f t="shared" si="33"/>
        <v>-3622.7357855902774</v>
      </c>
      <c r="AS23" s="45">
        <f t="shared" si="34"/>
        <v>101.390625</v>
      </c>
      <c r="AT23" s="46">
        <f t="shared" si="35"/>
        <v>94921.875</v>
      </c>
      <c r="AU23" s="47">
        <f t="shared" si="36"/>
        <v>39.846354166667879</v>
      </c>
      <c r="AV23" s="45">
        <f t="shared" si="37"/>
        <v>100.4375</v>
      </c>
      <c r="AW23" s="46">
        <f t="shared" si="38"/>
        <v>313359.375</v>
      </c>
      <c r="AX23" s="47">
        <f t="shared" si="39"/>
        <v>2380.1535807291657</v>
      </c>
      <c r="AY23" s="82">
        <f t="shared" si="40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5"/>
        <v>-155567.97894688469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42">
        <f t="shared" si="2"/>
        <v>45910.625</v>
      </c>
      <c r="BS23" s="58">
        <f t="shared" si="3"/>
        <v>6506.9001736791106</v>
      </c>
      <c r="BT23" s="58">
        <f t="shared" si="4"/>
        <v>-162609.92823870503</v>
      </c>
      <c r="BU23" s="58">
        <f t="shared" si="16"/>
        <v>-36809.292973771808</v>
      </c>
      <c r="BV23" s="58">
        <f t="shared" si="17"/>
        <v>-7041.9492918203468</v>
      </c>
      <c r="BW23" s="58">
        <f t="shared" si="0"/>
        <v>-36809.292973771808</v>
      </c>
      <c r="BX23" s="58">
        <f t="shared" si="1"/>
        <v>-6623.3557092441461</v>
      </c>
      <c r="BZ23" s="58">
        <f>SUM($BW$13:BW23)</f>
        <v>-134342.58482182596</v>
      </c>
      <c r="CA23" s="58">
        <f>SUM($BW$13:BX23)</f>
        <v>-287286.51439976774</v>
      </c>
      <c r="CE23" s="133">
        <v>45910.625</v>
      </c>
      <c r="CF23" s="54">
        <v>-134342.58482182596</v>
      </c>
      <c r="CG23" s="54">
        <v>-287286.51439976774</v>
      </c>
    </row>
    <row r="24" spans="1:85" x14ac:dyDescent="0.3">
      <c r="A24" s="139">
        <v>45860.625</v>
      </c>
      <c r="B24" s="76">
        <f t="shared" si="41"/>
        <v>94.13</v>
      </c>
      <c r="C24" s="31">
        <f t="shared" si="42"/>
        <v>61235.356762512347</v>
      </c>
      <c r="D24" s="32">
        <f t="shared" si="43"/>
        <v>-41125</v>
      </c>
      <c r="E24" s="76">
        <f t="shared" si="44"/>
        <v>101.5</v>
      </c>
      <c r="F24" s="31">
        <f t="shared" si="45"/>
        <v>51800.000000000065</v>
      </c>
      <c r="G24" s="32">
        <f t="shared" si="46"/>
        <v>-14641.622333333329</v>
      </c>
      <c r="H24" s="76">
        <f t="shared" si="47"/>
        <v>120.48</v>
      </c>
      <c r="I24" s="31">
        <f t="shared" si="48"/>
        <v>-500902.37899918098</v>
      </c>
      <c r="J24" s="32">
        <f t="shared" si="49"/>
        <v>-70735</v>
      </c>
      <c r="K24" s="76">
        <f t="shared" si="50"/>
        <v>100.247</v>
      </c>
      <c r="L24" s="31">
        <f t="shared" si="51"/>
        <v>199669.99999999785</v>
      </c>
      <c r="M24" s="32">
        <f t="shared" si="52"/>
        <v>-32205.354222222224</v>
      </c>
      <c r="N24" s="82">
        <f t="shared" si="53"/>
        <v>722054.00387280225</v>
      </c>
      <c r="O24" s="82"/>
      <c r="P24" s="82"/>
      <c r="Q24" s="82">
        <f>$G$5*SUM($O$14:O24)-$H$5*SUM($P$14:P24)</f>
        <v>-685953.76080000005</v>
      </c>
      <c r="R24" s="82">
        <f t="shared" si="14"/>
        <v>36100.243072802201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22"/>
        <v>80.84</v>
      </c>
      <c r="AH24" s="46">
        <f t="shared" si="23"/>
        <v>-56193.651969864142</v>
      </c>
      <c r="AI24" s="46">
        <f t="shared" si="24"/>
        <v>-57575</v>
      </c>
      <c r="AJ24" s="45">
        <f t="shared" si="25"/>
        <v>100.1640625</v>
      </c>
      <c r="AK24" s="46">
        <f t="shared" si="26"/>
        <v>100546.875</v>
      </c>
      <c r="AL24" s="47">
        <f t="shared" si="27"/>
        <v>-4475.1442057291679</v>
      </c>
      <c r="AM24" s="45">
        <f t="shared" si="28"/>
        <v>111.69</v>
      </c>
      <c r="AN24" s="46">
        <f t="shared" si="29"/>
        <v>543124.60238116514</v>
      </c>
      <c r="AO24" s="47">
        <f t="shared" si="30"/>
        <v>-59219.999999999993</v>
      </c>
      <c r="AP24" s="45">
        <f t="shared" si="31"/>
        <v>100.1640625</v>
      </c>
      <c r="AQ24" s="46">
        <f t="shared" si="32"/>
        <v>87656.25</v>
      </c>
      <c r="AR24" s="47">
        <f t="shared" si="33"/>
        <v>-3901.4077690972226</v>
      </c>
      <c r="AS24" s="45">
        <f t="shared" si="34"/>
        <v>101.6875</v>
      </c>
      <c r="AT24" s="46">
        <f t="shared" si="35"/>
        <v>117187.5</v>
      </c>
      <c r="AU24" s="47">
        <f t="shared" si="36"/>
        <v>42.911458333335759</v>
      </c>
      <c r="AV24" s="45">
        <f t="shared" si="37"/>
        <v>100.953125</v>
      </c>
      <c r="AW24" s="46">
        <f t="shared" si="38"/>
        <v>367500.00000000006</v>
      </c>
      <c r="AX24" s="47">
        <f t="shared" si="39"/>
        <v>2563.2423177083365</v>
      </c>
      <c r="AY24" s="82">
        <f t="shared" si="40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5"/>
        <v>-162609.92823870503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42">
        <f t="shared" si="2"/>
        <v>45911.625</v>
      </c>
      <c r="BS24" s="58">
        <f t="shared" si="3"/>
        <v>14395.108923095191</v>
      </c>
      <c r="BT24" s="58">
        <f t="shared" si="4"/>
        <v>-158527.06357556127</v>
      </c>
      <c r="BU24" s="58">
        <f t="shared" si="16"/>
        <v>7888.2087494160805</v>
      </c>
      <c r="BV24" s="58">
        <f t="shared" si="17"/>
        <v>4082.8646631437587</v>
      </c>
      <c r="BW24" s="58">
        <f t="shared" si="0"/>
        <v>7888.2087494160805</v>
      </c>
      <c r="BX24" s="58">
        <f t="shared" si="1"/>
        <v>3840.1675240853592</v>
      </c>
      <c r="BZ24" s="58">
        <f>SUM($BW$13:BW24)</f>
        <v>-126454.37607240988</v>
      </c>
      <c r="CA24" s="58">
        <f>SUM($BW$13:BX24)</f>
        <v>-275558.13812626631</v>
      </c>
      <c r="CE24" s="133">
        <v>45911.625</v>
      </c>
      <c r="CF24" s="54">
        <v>-126454.37607240988</v>
      </c>
      <c r="CG24" s="54">
        <v>-275558.13812626631</v>
      </c>
    </row>
    <row r="25" spans="1:85" x14ac:dyDescent="0.3">
      <c r="A25" s="139">
        <v>45861.625</v>
      </c>
      <c r="B25" s="76">
        <f t="shared" si="41"/>
        <v>94.21</v>
      </c>
      <c r="C25" s="31">
        <f t="shared" si="42"/>
        <v>82534.611288603846</v>
      </c>
      <c r="D25" s="32">
        <f t="shared" si="43"/>
        <v>-44062.499999999993</v>
      </c>
      <c r="E25" s="76">
        <f t="shared" si="44"/>
        <v>101.505</v>
      </c>
      <c r="F25" s="31">
        <f t="shared" si="45"/>
        <v>52799.999999999156</v>
      </c>
      <c r="G25" s="32">
        <f t="shared" si="46"/>
        <v>-15687.452499999992</v>
      </c>
      <c r="H25" s="76">
        <f t="shared" si="47"/>
        <v>120.5</v>
      </c>
      <c r="I25" s="31">
        <f t="shared" si="48"/>
        <v>-493847.41591468715</v>
      </c>
      <c r="J25" s="32">
        <f t="shared" si="49"/>
        <v>-75787.499999999985</v>
      </c>
      <c r="K25" s="76">
        <f t="shared" si="50"/>
        <v>100.22499999999999</v>
      </c>
      <c r="L25" s="31">
        <f t="shared" si="51"/>
        <v>190649.99999999558</v>
      </c>
      <c r="M25" s="32">
        <f t="shared" si="52"/>
        <v>-34505.736666666664</v>
      </c>
      <c r="N25" s="82">
        <f t="shared" si="53"/>
        <v>727138.74303662067</v>
      </c>
      <c r="O25" s="82"/>
      <c r="P25" s="82"/>
      <c r="Q25" s="82">
        <f>$G$5*SUM($O$14:O25)-$H$5*SUM($P$14:P25)</f>
        <v>-685953.76080000005</v>
      </c>
      <c r="R25" s="82">
        <f t="shared" si="14"/>
        <v>41184.982236620621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22"/>
        <v>81.040000000000006</v>
      </c>
      <c r="AH25" s="46">
        <f t="shared" si="23"/>
        <v>30258.120291469793</v>
      </c>
      <c r="AI25" s="46">
        <f t="shared" si="24"/>
        <v>-61687.499999999993</v>
      </c>
      <c r="AJ25" s="45">
        <f t="shared" si="25"/>
        <v>100.1640625</v>
      </c>
      <c r="AK25" s="46">
        <f t="shared" si="26"/>
        <v>100546.875</v>
      </c>
      <c r="AL25" s="47">
        <f t="shared" si="27"/>
        <v>-4794.7973632812536</v>
      </c>
      <c r="AM25" s="45">
        <f t="shared" si="28"/>
        <v>112.21</v>
      </c>
      <c r="AN25" s="46">
        <f t="shared" si="29"/>
        <v>713260.01999454643</v>
      </c>
      <c r="AO25" s="47">
        <f t="shared" si="30"/>
        <v>-63449.999999999993</v>
      </c>
      <c r="AP25" s="45">
        <f t="shared" si="31"/>
        <v>100.1640625</v>
      </c>
      <c r="AQ25" s="46">
        <f t="shared" si="32"/>
        <v>87656.25</v>
      </c>
      <c r="AR25" s="47">
        <f t="shared" si="33"/>
        <v>-4180.0797526041679</v>
      </c>
      <c r="AS25" s="45">
        <f t="shared" si="34"/>
        <v>101.890625</v>
      </c>
      <c r="AT25" s="46">
        <f t="shared" si="35"/>
        <v>132421.875</v>
      </c>
      <c r="AU25" s="47">
        <f t="shared" si="36"/>
        <v>45.976562500001819</v>
      </c>
      <c r="AV25" s="45">
        <f t="shared" si="37"/>
        <v>101.640625</v>
      </c>
      <c r="AW25" s="46">
        <f t="shared" si="38"/>
        <v>439687.5</v>
      </c>
      <c r="AX25" s="47">
        <f t="shared" si="39"/>
        <v>2746.3310546875</v>
      </c>
      <c r="AY25" s="82">
        <f t="shared" si="40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5"/>
        <v>-158527.06357556127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42">
        <f t="shared" si="2"/>
        <v>45912.625</v>
      </c>
      <c r="BS25" s="58">
        <f t="shared" si="3"/>
        <v>41613.732562482444</v>
      </c>
      <c r="BT25" s="58">
        <f t="shared" si="4"/>
        <v>-198029.56338284176</v>
      </c>
      <c r="BU25" s="58">
        <f t="shared" si="16"/>
        <v>27218.623639387253</v>
      </c>
      <c r="BV25" s="58">
        <f t="shared" si="17"/>
        <v>-39502.499807280488</v>
      </c>
      <c r="BW25" s="58">
        <f t="shared" si="0"/>
        <v>27218.623639387253</v>
      </c>
      <c r="BX25" s="58">
        <f t="shared" si="1"/>
        <v>-37154.358372315568</v>
      </c>
      <c r="BZ25" s="58">
        <f>SUM($BW$13:BW25)</f>
        <v>-99235.75243302263</v>
      </c>
      <c r="CA25" s="58">
        <f>SUM($BW$13:BX25)</f>
        <v>-285493.87285919464</v>
      </c>
      <c r="CE25" s="133">
        <v>45912.625</v>
      </c>
      <c r="CF25" s="54">
        <v>-99235.75243302263</v>
      </c>
      <c r="CG25" s="54">
        <v>-285493.87285919464</v>
      </c>
    </row>
    <row r="26" spans="1:85" x14ac:dyDescent="0.3">
      <c r="A26" s="139">
        <v>45862.625</v>
      </c>
      <c r="B26" s="76">
        <f t="shared" si="41"/>
        <v>94.34</v>
      </c>
      <c r="C26" s="31">
        <f t="shared" si="42"/>
        <v>117145.89989350043</v>
      </c>
      <c r="D26" s="32">
        <f t="shared" si="43"/>
        <v>-47000</v>
      </c>
      <c r="E26" s="76">
        <f t="shared" si="44"/>
        <v>101.15300000000001</v>
      </c>
      <c r="F26" s="31">
        <f t="shared" si="45"/>
        <v>-17599.99999999877</v>
      </c>
      <c r="G26" s="32">
        <f t="shared" si="46"/>
        <v>-16733.282666666666</v>
      </c>
      <c r="H26" s="76">
        <f t="shared" si="47"/>
        <v>120.16</v>
      </c>
      <c r="I26" s="31">
        <f t="shared" si="48"/>
        <v>-613781.78835111088</v>
      </c>
      <c r="J26" s="32">
        <f t="shared" si="49"/>
        <v>-80840</v>
      </c>
      <c r="K26" s="76">
        <f t="shared" si="50"/>
        <v>99.679000000000002</v>
      </c>
      <c r="L26" s="31">
        <f t="shared" si="51"/>
        <v>-33210.000000001259</v>
      </c>
      <c r="M26" s="32">
        <f t="shared" si="52"/>
        <v>-36806.119111111118</v>
      </c>
      <c r="N26" s="82">
        <f t="shared" si="53"/>
        <v>729084.85180016432</v>
      </c>
      <c r="O26" s="82"/>
      <c r="P26" s="82"/>
      <c r="Q26" s="82">
        <f>$G$5*SUM($O$14:O26)-$H$5*SUM($P$14:P26)</f>
        <v>-685953.76080000005</v>
      </c>
      <c r="R26" s="82">
        <f t="shared" si="14"/>
        <v>43131.091000164277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22"/>
        <v>80.959999999999994</v>
      </c>
      <c r="AH26" s="46">
        <f t="shared" si="23"/>
        <v>-4322.5886130676681</v>
      </c>
      <c r="AI26" s="46">
        <f t="shared" si="24"/>
        <v>-65800</v>
      </c>
      <c r="AJ26" s="45">
        <f t="shared" si="25"/>
        <v>99.9921875</v>
      </c>
      <c r="AK26" s="46">
        <f t="shared" si="26"/>
        <v>67031.25</v>
      </c>
      <c r="AL26" s="47">
        <f t="shared" si="27"/>
        <v>-5114.4505208333321</v>
      </c>
      <c r="AM26" s="45">
        <f t="shared" si="28"/>
        <v>112.01</v>
      </c>
      <c r="AN26" s="46">
        <f t="shared" si="29"/>
        <v>647823.32091248035</v>
      </c>
      <c r="AO26" s="47">
        <f t="shared" si="30"/>
        <v>-67680</v>
      </c>
      <c r="AP26" s="45">
        <f t="shared" si="31"/>
        <v>99.9921875</v>
      </c>
      <c r="AQ26" s="46">
        <f t="shared" si="32"/>
        <v>58437.5</v>
      </c>
      <c r="AR26" s="47">
        <f t="shared" si="33"/>
        <v>-4458.7517361111095</v>
      </c>
      <c r="AS26" s="45">
        <f t="shared" si="34"/>
        <v>101.546875</v>
      </c>
      <c r="AT26" s="46">
        <f t="shared" si="35"/>
        <v>106640.625</v>
      </c>
      <c r="AU26" s="47">
        <f t="shared" si="36"/>
        <v>49.041666666669698</v>
      </c>
      <c r="AV26" s="45">
        <f t="shared" si="37"/>
        <v>101.171875</v>
      </c>
      <c r="AW26" s="46">
        <f t="shared" si="38"/>
        <v>390468.75</v>
      </c>
      <c r="AX26" s="47">
        <f t="shared" si="39"/>
        <v>2929.4197916666672</v>
      </c>
      <c r="AY26" s="82">
        <f t="shared" si="40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5"/>
        <v>-198029.56338284176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42">
        <f t="shared" si="2"/>
        <v>45915.625</v>
      </c>
      <c r="BS26" s="58">
        <f t="shared" si="3"/>
        <v>33492.704933410801</v>
      </c>
      <c r="BT26" s="58">
        <f t="shared" si="4"/>
        <v>-173848.15613034973</v>
      </c>
      <c r="BU26" s="58">
        <f t="shared" si="16"/>
        <v>-8121.0276290716429</v>
      </c>
      <c r="BV26" s="58">
        <f t="shared" si="17"/>
        <v>24181.407252492034</v>
      </c>
      <c r="BW26" s="58">
        <f t="shared" si="0"/>
        <v>-8121.0276290716429</v>
      </c>
      <c r="BX26" s="58">
        <f t="shared" si="1"/>
        <v>22743.995326604938</v>
      </c>
      <c r="BZ26" s="58">
        <f>SUM($BW$13:BW26)</f>
        <v>-107356.78006209427</v>
      </c>
      <c r="CA26" s="58">
        <f>SUM($BW$13:BX26)</f>
        <v>-270870.90516166133</v>
      </c>
      <c r="CE26" s="133">
        <v>45915.625</v>
      </c>
      <c r="CF26" s="54">
        <v>-107356.78006209427</v>
      </c>
      <c r="CG26" s="54">
        <v>-270870.90516166133</v>
      </c>
    </row>
    <row r="27" spans="1:85" x14ac:dyDescent="0.3">
      <c r="A27" s="139">
        <v>45863.625</v>
      </c>
      <c r="B27" s="76">
        <f t="shared" si="41"/>
        <v>94.27</v>
      </c>
      <c r="C27" s="31">
        <f t="shared" si="42"/>
        <v>98509.052183171079</v>
      </c>
      <c r="D27" s="32">
        <f t="shared" si="43"/>
        <v>-49937.499999999993</v>
      </c>
      <c r="E27" s="76">
        <f t="shared" si="44"/>
        <v>101.054</v>
      </c>
      <c r="F27" s="31">
        <f t="shared" si="45"/>
        <v>-37399.99999999952</v>
      </c>
      <c r="G27" s="32">
        <f t="shared" si="46"/>
        <v>-17779.112833333322</v>
      </c>
      <c r="H27" s="76">
        <f t="shared" si="47"/>
        <v>120.06</v>
      </c>
      <c r="I27" s="31">
        <f t="shared" si="48"/>
        <v>-649056.60377358471</v>
      </c>
      <c r="J27" s="32">
        <f t="shared" si="49"/>
        <v>-85892.499999999985</v>
      </c>
      <c r="K27" s="76">
        <f t="shared" si="50"/>
        <v>99.524000000000001</v>
      </c>
      <c r="L27" s="31">
        <f t="shared" si="51"/>
        <v>-96760.000000001732</v>
      </c>
      <c r="M27" s="32">
        <f t="shared" si="52"/>
        <v>-39106.501555555536</v>
      </c>
      <c r="N27" s="82">
        <f t="shared" si="53"/>
        <v>702833.26723453135</v>
      </c>
      <c r="O27" s="82"/>
      <c r="P27" s="82"/>
      <c r="Q27" s="82">
        <f>$G$5*SUM($O$14:O27)-$H$5*SUM($P$14:P27)</f>
        <v>-685953.76080000005</v>
      </c>
      <c r="R27" s="82">
        <f t="shared" si="14"/>
        <v>16879.5064345313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22"/>
        <v>81.19</v>
      </c>
      <c r="AH27" s="46">
        <f t="shared" si="23"/>
        <v>95096.94948746539</v>
      </c>
      <c r="AI27" s="46">
        <f t="shared" si="24"/>
        <v>-78137.5</v>
      </c>
      <c r="AJ27" s="45">
        <f t="shared" si="25"/>
        <v>100.09375</v>
      </c>
      <c r="AK27" s="46">
        <f t="shared" si="26"/>
        <v>86835.937499999985</v>
      </c>
      <c r="AL27" s="47">
        <f t="shared" si="27"/>
        <v>-6073.4099934895785</v>
      </c>
      <c r="AM27" s="45">
        <f t="shared" si="28"/>
        <v>112.36</v>
      </c>
      <c r="AN27" s="46">
        <f t="shared" si="29"/>
        <v>762337.54430609406</v>
      </c>
      <c r="AO27" s="47">
        <f t="shared" si="30"/>
        <v>-80370</v>
      </c>
      <c r="AP27" s="45">
        <f t="shared" si="31"/>
        <v>100.09375</v>
      </c>
      <c r="AQ27" s="46">
        <f t="shared" si="32"/>
        <v>75703.125</v>
      </c>
      <c r="AR27" s="47">
        <f t="shared" si="33"/>
        <v>-5294.7676866319453</v>
      </c>
      <c r="AS27" s="45">
        <f t="shared" si="34"/>
        <v>101.71875</v>
      </c>
      <c r="AT27" s="46">
        <f t="shared" si="35"/>
        <v>119531.25</v>
      </c>
      <c r="AU27" s="47">
        <f t="shared" si="36"/>
        <v>58.236979166671517</v>
      </c>
      <c r="AV27" s="45">
        <f t="shared" si="37"/>
        <v>101.4375</v>
      </c>
      <c r="AW27" s="46">
        <f t="shared" si="38"/>
        <v>418359.37499999994</v>
      </c>
      <c r="AX27" s="47">
        <f t="shared" si="39"/>
        <v>3478.6860026041686</v>
      </c>
      <c r="AY27" s="82">
        <f t="shared" si="40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5"/>
        <v>-173848.15613034973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42">
        <f t="shared" si="2"/>
        <v>45916.625</v>
      </c>
      <c r="BS27" s="58">
        <f t="shared" si="3"/>
        <v>21886.603851248568</v>
      </c>
      <c r="BT27" s="58">
        <f t="shared" si="4"/>
        <v>-150001.95325252769</v>
      </c>
      <c r="BU27" s="58">
        <f t="shared" si="16"/>
        <v>-11606.101082162233</v>
      </c>
      <c r="BV27" s="58">
        <f t="shared" si="17"/>
        <v>23846.202877822041</v>
      </c>
      <c r="BW27" s="58">
        <f t="shared" si="0"/>
        <v>-11606.101082162233</v>
      </c>
      <c r="BX27" s="58">
        <f t="shared" si="1"/>
        <v>22428.716457540519</v>
      </c>
      <c r="BZ27" s="58">
        <f>SUM($BW$13:BW27)</f>
        <v>-118962.88114425651</v>
      </c>
      <c r="CA27" s="58">
        <f>SUM($BW$13:BX27)</f>
        <v>-260048.28978628304</v>
      </c>
      <c r="CE27" s="133">
        <v>45916.625</v>
      </c>
      <c r="CF27" s="54">
        <v>-118962.88114425651</v>
      </c>
      <c r="CG27" s="54">
        <v>-260048.28978628304</v>
      </c>
    </row>
    <row r="28" spans="1:85" x14ac:dyDescent="0.3">
      <c r="A28" s="139">
        <v>45866.625</v>
      </c>
      <c r="B28" s="76">
        <f t="shared" si="41"/>
        <v>94.37</v>
      </c>
      <c r="C28" s="31">
        <f t="shared" si="42"/>
        <v>125133.12034078683</v>
      </c>
      <c r="D28" s="32">
        <f t="shared" si="43"/>
        <v>-58749.999999999993</v>
      </c>
      <c r="E28" s="76">
        <f t="shared" si="44"/>
        <v>101.17</v>
      </c>
      <c r="F28" s="31">
        <f t="shared" si="45"/>
        <v>-14199.999999999591</v>
      </c>
      <c r="G28" s="32">
        <f t="shared" si="46"/>
        <v>-20916.603333333325</v>
      </c>
      <c r="H28" s="76">
        <f t="shared" si="47"/>
        <v>120.25</v>
      </c>
      <c r="I28" s="31">
        <f t="shared" si="48"/>
        <v>-582034.45447087905</v>
      </c>
      <c r="J28" s="32">
        <f t="shared" si="49"/>
        <v>-101049.99999999999</v>
      </c>
      <c r="K28" s="76">
        <f t="shared" si="50"/>
        <v>99.715000000000003</v>
      </c>
      <c r="L28" s="31">
        <f t="shared" si="51"/>
        <v>-18450.000000000698</v>
      </c>
      <c r="M28" s="32">
        <f t="shared" si="52"/>
        <v>-46007.648888888878</v>
      </c>
      <c r="N28" s="82">
        <f t="shared" si="53"/>
        <v>720126.52925610926</v>
      </c>
      <c r="O28" s="82"/>
      <c r="P28" s="82"/>
      <c r="Q28" s="82">
        <f>$G$5*SUM($O$14:O28)-$H$5*SUM($P$14:P28)</f>
        <v>-685953.76080000005</v>
      </c>
      <c r="R28" s="82">
        <f t="shared" si="14"/>
        <v>34172.768456109217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22"/>
        <v>81.13</v>
      </c>
      <c r="AH28" s="46">
        <f t="shared" si="23"/>
        <v>69161.417809067148</v>
      </c>
      <c r="AI28" s="46">
        <f t="shared" si="24"/>
        <v>-82249.999999999985</v>
      </c>
      <c r="AJ28" s="45">
        <f t="shared" si="25"/>
        <v>100.15625</v>
      </c>
      <c r="AK28" s="46">
        <f t="shared" si="26"/>
        <v>99023.4375</v>
      </c>
      <c r="AL28" s="47">
        <f t="shared" si="27"/>
        <v>-6393.0631510416642</v>
      </c>
      <c r="AM28" s="45">
        <f t="shared" si="28"/>
        <v>112.26</v>
      </c>
      <c r="AN28" s="46">
        <f t="shared" si="29"/>
        <v>729619.19476506498</v>
      </c>
      <c r="AO28" s="47">
        <f t="shared" si="30"/>
        <v>-84600</v>
      </c>
      <c r="AP28" s="45">
        <f t="shared" si="31"/>
        <v>100.15625</v>
      </c>
      <c r="AQ28" s="46">
        <f t="shared" si="32"/>
        <v>86328.125</v>
      </c>
      <c r="AR28" s="47">
        <f t="shared" si="33"/>
        <v>-5573.4396701388832</v>
      </c>
      <c r="AS28" s="45">
        <f t="shared" si="34"/>
        <v>101.765625</v>
      </c>
      <c r="AT28" s="46">
        <f t="shared" si="35"/>
        <v>123046.875</v>
      </c>
      <c r="AU28" s="47">
        <f t="shared" si="36"/>
        <v>61.302083333335759</v>
      </c>
      <c r="AV28" s="45">
        <f t="shared" si="37"/>
        <v>101.578125</v>
      </c>
      <c r="AW28" s="46">
        <f t="shared" si="38"/>
        <v>433125</v>
      </c>
      <c r="AX28" s="47">
        <f t="shared" si="39"/>
        <v>3661.7747395833321</v>
      </c>
      <c r="AY28" s="82">
        <f t="shared" si="40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5"/>
        <v>-150001.95325252769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42">
        <f t="shared" si="2"/>
        <v>45917.625</v>
      </c>
      <c r="BS28" s="58">
        <f t="shared" si="3"/>
        <v>39389.197294270649</v>
      </c>
      <c r="BT28" s="58">
        <f t="shared" si="4"/>
        <v>-154973.20305980439</v>
      </c>
      <c r="BU28" s="58">
        <f t="shared" si="16"/>
        <v>17502.59344302208</v>
      </c>
      <c r="BV28" s="58">
        <f t="shared" si="17"/>
        <v>-4971.2498072767048</v>
      </c>
      <c r="BW28" s="58">
        <f t="shared" si="0"/>
        <v>17502.59344302208</v>
      </c>
      <c r="BX28" s="58">
        <f t="shared" si="1"/>
        <v>-4675.7445174095465</v>
      </c>
      <c r="BZ28" s="58">
        <f>SUM($BW$13:BW28)</f>
        <v>-101460.28770123443</v>
      </c>
      <c r="CA28" s="58">
        <f>SUM($BW$13:BX28)</f>
        <v>-247221.4408606705</v>
      </c>
      <c r="CE28" s="133">
        <v>45917.625</v>
      </c>
      <c r="CF28" s="54">
        <v>-101460.28770123443</v>
      </c>
      <c r="CG28" s="54">
        <v>-247221.4408606705</v>
      </c>
    </row>
    <row r="29" spans="1:85" x14ac:dyDescent="0.3">
      <c r="A29" s="139">
        <v>45867.625</v>
      </c>
      <c r="B29" s="76">
        <f t="shared" si="41"/>
        <v>94.46</v>
      </c>
      <c r="C29" s="31">
        <f t="shared" si="42"/>
        <v>149094.78168264046</v>
      </c>
      <c r="D29" s="32">
        <f t="shared" si="43"/>
        <v>-61687.5</v>
      </c>
      <c r="E29" s="76">
        <f t="shared" si="44"/>
        <v>101.105</v>
      </c>
      <c r="F29" s="31">
        <f t="shared" si="45"/>
        <v>-27199.999999999134</v>
      </c>
      <c r="G29" s="32">
        <f t="shared" si="46"/>
        <v>-21962.433499999999</v>
      </c>
      <c r="H29" s="76">
        <f t="shared" si="47"/>
        <v>120.32</v>
      </c>
      <c r="I29" s="31">
        <f t="shared" si="48"/>
        <v>-557342.08367514587</v>
      </c>
      <c r="J29" s="32">
        <f t="shared" si="49"/>
        <v>-106102.5</v>
      </c>
      <c r="K29" s="76">
        <f t="shared" si="50"/>
        <v>99.623999999999995</v>
      </c>
      <c r="L29" s="31">
        <f t="shared" si="51"/>
        <v>-55760.00000000406</v>
      </c>
      <c r="M29" s="32">
        <f t="shared" si="52"/>
        <v>-48308.031333333332</v>
      </c>
      <c r="N29" s="82">
        <f t="shared" si="53"/>
        <v>695946.26752444811</v>
      </c>
      <c r="O29" s="82"/>
      <c r="P29" s="82"/>
      <c r="Q29" s="82">
        <f>$G$5*SUM($O$14:O29)-$H$5*SUM($P$14:P29)</f>
        <v>-685953.76080000005</v>
      </c>
      <c r="R29" s="82">
        <f t="shared" si="14"/>
        <v>9992.5067244480597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22"/>
        <v>81.05</v>
      </c>
      <c r="AH29" s="46">
        <f t="shared" si="23"/>
        <v>34580.708904533574</v>
      </c>
      <c r="AI29" s="46">
        <f t="shared" si="24"/>
        <v>-86362.5</v>
      </c>
      <c r="AJ29" s="45">
        <f t="shared" si="25"/>
        <v>99.953125</v>
      </c>
      <c r="AK29" s="46">
        <f t="shared" si="26"/>
        <v>59414.0625</v>
      </c>
      <c r="AL29" s="47">
        <f t="shared" si="27"/>
        <v>-6712.71630859375</v>
      </c>
      <c r="AM29" s="45">
        <f t="shared" si="28"/>
        <v>112.06</v>
      </c>
      <c r="AN29" s="46">
        <f t="shared" si="29"/>
        <v>664182.49568299891</v>
      </c>
      <c r="AO29" s="47">
        <f t="shared" si="30"/>
        <v>-88830</v>
      </c>
      <c r="AP29" s="45">
        <f t="shared" si="31"/>
        <v>99.953125</v>
      </c>
      <c r="AQ29" s="46">
        <f t="shared" si="32"/>
        <v>51796.875</v>
      </c>
      <c r="AR29" s="47">
        <f t="shared" si="33"/>
        <v>-5852.1116536458285</v>
      </c>
      <c r="AS29" s="45">
        <f t="shared" si="34"/>
        <v>101.5</v>
      </c>
      <c r="AT29" s="46">
        <f t="shared" si="35"/>
        <v>103125</v>
      </c>
      <c r="AU29" s="47">
        <f t="shared" si="36"/>
        <v>64.3671875</v>
      </c>
      <c r="AV29" s="45">
        <f t="shared" si="37"/>
        <v>101.375</v>
      </c>
      <c r="AW29" s="46">
        <f t="shared" si="38"/>
        <v>411796.87499999994</v>
      </c>
      <c r="AX29" s="47">
        <f t="shared" si="39"/>
        <v>3844.8634765624993</v>
      </c>
      <c r="AY29" s="82">
        <f t="shared" si="40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5"/>
        <v>-154973.20305980439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42">
        <f t="shared" si="2"/>
        <v>45918.625</v>
      </c>
      <c r="BS29" s="58">
        <f t="shared" si="3"/>
        <v>72364.591231070284</v>
      </c>
      <c r="BT29" s="58">
        <f t="shared" si="4"/>
        <v>-137858.83156503038</v>
      </c>
      <c r="BU29" s="58">
        <f t="shared" si="16"/>
        <v>32975.393936799635</v>
      </c>
      <c r="BV29" s="58">
        <f t="shared" si="17"/>
        <v>17114.371494774008</v>
      </c>
      <c r="BW29" s="58">
        <f t="shared" si="0"/>
        <v>32975.393936799635</v>
      </c>
      <c r="BX29" s="58">
        <f t="shared" si="1"/>
        <v>16097.044362660341</v>
      </c>
      <c r="BZ29" s="58">
        <f>SUM($BW$13:BW29)</f>
        <v>-68484.89376443479</v>
      </c>
      <c r="CA29" s="58">
        <f>SUM($BW$13:BX29)</f>
        <v>-198149.00256121051</v>
      </c>
      <c r="CE29" s="133">
        <v>45918.625</v>
      </c>
      <c r="CF29" s="54">
        <v>-68484.89376443479</v>
      </c>
      <c r="CG29" s="54">
        <v>-198149.00256121051</v>
      </c>
    </row>
    <row r="30" spans="1:85" x14ac:dyDescent="0.3">
      <c r="A30" s="140">
        <v>45868.625</v>
      </c>
      <c r="B30" s="76">
        <f t="shared" si="41"/>
        <v>94.48</v>
      </c>
      <c r="C30" s="31">
        <f t="shared" si="42"/>
        <v>154419.5953141647</v>
      </c>
      <c r="D30" s="32">
        <f t="shared" si="43"/>
        <v>-64624.999999999993</v>
      </c>
      <c r="E30" s="76">
        <f t="shared" si="44"/>
        <v>101.048</v>
      </c>
      <c r="F30" s="31">
        <f t="shared" si="45"/>
        <v>-38599.999999999571</v>
      </c>
      <c r="G30" s="32">
        <f t="shared" si="46"/>
        <v>-23008.263666666662</v>
      </c>
      <c r="H30" s="76">
        <f t="shared" si="47"/>
        <v>120.21</v>
      </c>
      <c r="I30" s="31">
        <f t="shared" si="48"/>
        <v>-596144.38063987147</v>
      </c>
      <c r="J30" s="32">
        <f t="shared" si="49"/>
        <v>-111154.99999999999</v>
      </c>
      <c r="K30" s="76">
        <f t="shared" si="50"/>
        <v>99.552999999999997</v>
      </c>
      <c r="L30" s="31">
        <f t="shared" si="51"/>
        <v>-84870.000000003216</v>
      </c>
      <c r="M30" s="32">
        <f t="shared" si="52"/>
        <v>-50608.41377777778</v>
      </c>
      <c r="N30" s="82">
        <f t="shared" si="53"/>
        <v>723223.82584292127</v>
      </c>
      <c r="O30" s="82"/>
      <c r="P30" s="82"/>
      <c r="Q30" s="82">
        <f>$G$5*SUM($O$14:O30)-$H$5*SUM($P$14:P30)</f>
        <v>-685953.76080000005</v>
      </c>
      <c r="R30" s="82">
        <f t="shared" si="14"/>
        <v>37270.065042921226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22"/>
        <v>81.23</v>
      </c>
      <c r="AH30" s="46">
        <f t="shared" si="23"/>
        <v>112387.30393973606</v>
      </c>
      <c r="AI30" s="46">
        <f t="shared" si="24"/>
        <v>-90475</v>
      </c>
      <c r="AJ30" s="45">
        <f t="shared" si="25"/>
        <v>99.7890625</v>
      </c>
      <c r="AK30" s="46">
        <f t="shared" si="26"/>
        <v>27421.875</v>
      </c>
      <c r="AL30" s="47">
        <f t="shared" si="27"/>
        <v>-7032.3694661458358</v>
      </c>
      <c r="AM30" s="45">
        <f t="shared" si="28"/>
        <v>111.83</v>
      </c>
      <c r="AN30" s="46">
        <f t="shared" si="29"/>
        <v>588930.29173861851</v>
      </c>
      <c r="AO30" s="47">
        <f t="shared" si="30"/>
        <v>-93060</v>
      </c>
      <c r="AP30" s="45">
        <f t="shared" si="31"/>
        <v>99.7890625</v>
      </c>
      <c r="AQ30" s="46">
        <f t="shared" si="32"/>
        <v>23906.25</v>
      </c>
      <c r="AR30" s="47">
        <f t="shared" si="33"/>
        <v>-6130.783637152781</v>
      </c>
      <c r="AS30" s="45">
        <f t="shared" si="34"/>
        <v>101.09375</v>
      </c>
      <c r="AT30" s="46">
        <f t="shared" si="35"/>
        <v>72656.25</v>
      </c>
      <c r="AU30" s="47">
        <f t="shared" si="36"/>
        <v>67.432291666671517</v>
      </c>
      <c r="AV30" s="45">
        <f t="shared" si="37"/>
        <v>100.328125</v>
      </c>
      <c r="AW30" s="46">
        <f t="shared" si="38"/>
        <v>301875</v>
      </c>
      <c r="AX30" s="47">
        <f t="shared" si="39"/>
        <v>4027.9522135416701</v>
      </c>
      <c r="AY30" s="82">
        <f t="shared" si="40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5"/>
        <v>-137858.83156503038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42">
        <f t="shared" si="2"/>
        <v>45919.625</v>
      </c>
      <c r="BS30" s="58">
        <f t="shared" si="3"/>
        <v>38277.557411050278</v>
      </c>
      <c r="BT30" s="58">
        <f t="shared" si="4"/>
        <v>-121896.79112370535</v>
      </c>
      <c r="BU30" s="58">
        <f t="shared" si="16"/>
        <v>-34087.033820020006</v>
      </c>
      <c r="BV30" s="58">
        <f t="shared" si="17"/>
        <v>15962.040441325036</v>
      </c>
      <c r="BW30" s="58">
        <f t="shared" si="0"/>
        <v>-34087.033820020006</v>
      </c>
      <c r="BX30" s="58">
        <f t="shared" si="1"/>
        <v>15013.211158881673</v>
      </c>
      <c r="BZ30" s="58">
        <f>SUM($BW$13:BW30)</f>
        <v>-102571.9275844548</v>
      </c>
      <c r="CA30" s="58">
        <f>SUM($BW$13:BX30)</f>
        <v>-217222.82522234885</v>
      </c>
      <c r="CE30" s="133">
        <v>45919.625</v>
      </c>
      <c r="CF30" s="54">
        <v>-102571.9275844548</v>
      </c>
      <c r="CG30" s="54">
        <v>-217222.82522234885</v>
      </c>
    </row>
    <row r="31" spans="1:85" x14ac:dyDescent="0.3">
      <c r="A31" s="140">
        <v>45869.625</v>
      </c>
      <c r="B31" s="76">
        <f t="shared" si="41"/>
        <v>94.45</v>
      </c>
      <c r="C31" s="31">
        <f t="shared" si="42"/>
        <v>146432.37486687832</v>
      </c>
      <c r="D31" s="32">
        <f t="shared" si="43"/>
        <v>-67562.499999999985</v>
      </c>
      <c r="E31" s="76">
        <f t="shared" si="44"/>
        <v>101.02200000000001</v>
      </c>
      <c r="F31" s="31">
        <f t="shared" si="45"/>
        <v>-43799.999999998814</v>
      </c>
      <c r="G31" s="32">
        <f t="shared" si="46"/>
        <v>-24054.093833333325</v>
      </c>
      <c r="H31" s="76">
        <f t="shared" si="47"/>
        <v>120.26</v>
      </c>
      <c r="I31" s="31">
        <f t="shared" si="48"/>
        <v>-578506.97292863217</v>
      </c>
      <c r="J31" s="32">
        <f t="shared" si="49"/>
        <v>-116207.49999999999</v>
      </c>
      <c r="K31" s="76">
        <f t="shared" si="50"/>
        <v>99.549000000000007</v>
      </c>
      <c r="L31" s="31">
        <f t="shared" si="51"/>
        <v>-86509.999999999389</v>
      </c>
      <c r="M31" s="32">
        <f t="shared" si="52"/>
        <v>-52908.796222222212</v>
      </c>
      <c r="N31" s="82">
        <f t="shared" si="53"/>
        <v>702019.64540662104</v>
      </c>
      <c r="O31" s="82"/>
      <c r="P31" s="82"/>
      <c r="Q31" s="82">
        <f>$G$5*SUM($O$14:O31)-$H$5*SUM($P$14:P31)</f>
        <v>-685953.76080000005</v>
      </c>
      <c r="R31" s="82">
        <f t="shared" si="14"/>
        <v>16065.884606620995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22"/>
        <v>81.260000000000005</v>
      </c>
      <c r="AH31" s="46">
        <f t="shared" si="23"/>
        <v>125355.06977893518</v>
      </c>
      <c r="AI31" s="46">
        <f t="shared" si="24"/>
        <v>-94587.499999999985</v>
      </c>
      <c r="AJ31" s="45">
        <f t="shared" si="25"/>
        <v>99.7734375</v>
      </c>
      <c r="AK31" s="46">
        <f t="shared" si="26"/>
        <v>24375</v>
      </c>
      <c r="AL31" s="47">
        <f t="shared" si="27"/>
        <v>-7352.0226236979142</v>
      </c>
      <c r="AM31" s="45">
        <f t="shared" si="28"/>
        <v>111.74</v>
      </c>
      <c r="AN31" s="46">
        <f t="shared" si="29"/>
        <v>559483.77715168358</v>
      </c>
      <c r="AO31" s="47">
        <f t="shared" si="30"/>
        <v>-97290</v>
      </c>
      <c r="AP31" s="45">
        <f t="shared" si="31"/>
        <v>99.7734375</v>
      </c>
      <c r="AQ31" s="46">
        <f t="shared" si="32"/>
        <v>21250</v>
      </c>
      <c r="AR31" s="47">
        <f t="shared" si="33"/>
        <v>-6409.455620659719</v>
      </c>
      <c r="AS31" s="45">
        <f t="shared" si="34"/>
        <v>101.015625</v>
      </c>
      <c r="AT31" s="46">
        <f t="shared" si="35"/>
        <v>66796.875</v>
      </c>
      <c r="AU31" s="47">
        <f t="shared" si="36"/>
        <v>70.497395833335759</v>
      </c>
      <c r="AV31" s="45">
        <f t="shared" si="37"/>
        <v>100.125</v>
      </c>
      <c r="AW31" s="46">
        <f t="shared" si="38"/>
        <v>280546.875</v>
      </c>
      <c r="AX31" s="47">
        <f t="shared" si="39"/>
        <v>4211.0409505208336</v>
      </c>
      <c r="AY31" s="82">
        <f t="shared" si="40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5"/>
        <v>-121896.79112370535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42">
        <f t="shared" si="2"/>
        <v>45922.625</v>
      </c>
      <c r="BS31" s="58">
        <f t="shared" si="3"/>
        <v>45467.613763767498</v>
      </c>
      <c r="BT31" s="58">
        <f t="shared" si="4"/>
        <v>-63179.958093055393</v>
      </c>
      <c r="BU31" s="58">
        <f t="shared" si="16"/>
        <v>7190.0563527172199</v>
      </c>
      <c r="BV31" s="58">
        <f t="shared" si="17"/>
        <v>58716.833030649956</v>
      </c>
      <c r="BW31" s="58">
        <f t="shared" si="0"/>
        <v>7190.0563527172199</v>
      </c>
      <c r="BX31" s="58">
        <f t="shared" si="1"/>
        <v>55226.536739482712</v>
      </c>
      <c r="BZ31" s="58">
        <f>SUM($BW$13:BW31)</f>
        <v>-95381.871231737576</v>
      </c>
      <c r="CA31" s="58">
        <f>SUM($BW$13:BX31)</f>
        <v>-154806.23213014891</v>
      </c>
      <c r="CE31" s="133">
        <v>45922.625</v>
      </c>
      <c r="CF31" s="54">
        <v>-95381.871231737576</v>
      </c>
      <c r="CG31" s="54">
        <v>-154806.23213014891</v>
      </c>
    </row>
    <row r="32" spans="1:85" x14ac:dyDescent="0.3">
      <c r="A32" s="139">
        <v>45870.625</v>
      </c>
      <c r="B32" s="76">
        <f t="shared" si="41"/>
        <v>94.32</v>
      </c>
      <c r="C32" s="31">
        <f t="shared" si="42"/>
        <v>111821.08626197618</v>
      </c>
      <c r="D32" s="32">
        <f t="shared" si="43"/>
        <v>-70499.999999999985</v>
      </c>
      <c r="E32" s="76">
        <f t="shared" si="44"/>
        <v>101.155</v>
      </c>
      <c r="F32" s="31">
        <f t="shared" si="45"/>
        <v>-17199.999999999705</v>
      </c>
      <c r="G32" s="32">
        <f t="shared" si="46"/>
        <v>-25099.923999999992</v>
      </c>
      <c r="H32" s="76">
        <f t="shared" si="47"/>
        <v>120.22</v>
      </c>
      <c r="I32" s="31">
        <f t="shared" si="48"/>
        <v>-592616.89909762458</v>
      </c>
      <c r="J32" s="32">
        <f t="shared" si="49"/>
        <v>-121259.99999999999</v>
      </c>
      <c r="K32" s="76">
        <f t="shared" si="50"/>
        <v>99.751000000000005</v>
      </c>
      <c r="L32" s="31">
        <f t="shared" si="51"/>
        <v>-3690.0000000001396</v>
      </c>
      <c r="M32" s="32">
        <f t="shared" si="52"/>
        <v>-55209.178666666659</v>
      </c>
      <c r="N32" s="82">
        <f t="shared" si="53"/>
        <v>738598.73069293378</v>
      </c>
      <c r="O32" s="82"/>
      <c r="P32" s="82"/>
      <c r="Q32" s="82">
        <f>$G$5*SUM($O$14:O32)-$H$5*SUM($P$14:P32)</f>
        <v>-685953.76080000005</v>
      </c>
      <c r="R32" s="82">
        <f t="shared" si="14"/>
        <v>52644.969892933732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22"/>
        <v>81.319999999999993</v>
      </c>
      <c r="AH32" s="46">
        <f t="shared" si="23"/>
        <v>151290.60145732565</v>
      </c>
      <c r="AI32" s="46">
        <f t="shared" si="24"/>
        <v>-106924.99999999999</v>
      </c>
      <c r="AJ32" s="45">
        <f t="shared" si="25"/>
        <v>99.65625</v>
      </c>
      <c r="AK32" s="46">
        <f t="shared" si="26"/>
        <v>1523.4375</v>
      </c>
      <c r="AL32" s="47">
        <f t="shared" si="27"/>
        <v>-8310.9820963541642</v>
      </c>
      <c r="AM32" s="45">
        <f t="shared" si="28"/>
        <v>111.48</v>
      </c>
      <c r="AN32" s="46">
        <f t="shared" si="29"/>
        <v>474416.06834499695</v>
      </c>
      <c r="AO32" s="47">
        <f t="shared" si="30"/>
        <v>-109979.99999999997</v>
      </c>
      <c r="AP32" s="45">
        <f t="shared" si="31"/>
        <v>99.65625</v>
      </c>
      <c r="AQ32" s="46">
        <f t="shared" si="32"/>
        <v>1328.125</v>
      </c>
      <c r="AR32" s="47">
        <f t="shared" si="33"/>
        <v>-7245.4715711805547</v>
      </c>
      <c r="AS32" s="45">
        <f t="shared" si="34"/>
        <v>100.8125</v>
      </c>
      <c r="AT32" s="46">
        <f t="shared" si="35"/>
        <v>51562.5</v>
      </c>
      <c r="AU32" s="47">
        <f t="shared" si="36"/>
        <v>79.692708333335759</v>
      </c>
      <c r="AV32" s="45">
        <f t="shared" si="37"/>
        <v>99.734375</v>
      </c>
      <c r="AW32" s="46">
        <f t="shared" si="38"/>
        <v>239531.25</v>
      </c>
      <c r="AX32" s="47">
        <f t="shared" si="39"/>
        <v>4760.3071614583314</v>
      </c>
      <c r="AY32" s="82">
        <f t="shared" si="40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5"/>
        <v>-63179.958093055393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42">
        <f t="shared" si="2"/>
        <v>45923.625</v>
      </c>
      <c r="BS32" s="58">
        <f t="shared" si="3"/>
        <v>71191.645264659484</v>
      </c>
      <c r="BT32" s="58">
        <f t="shared" si="4"/>
        <v>-70741.808700627298</v>
      </c>
      <c r="BU32" s="58">
        <f t="shared" si="16"/>
        <v>25724.031500891986</v>
      </c>
      <c r="BV32" s="58">
        <f t="shared" si="17"/>
        <v>-7561.8506075719051</v>
      </c>
      <c r="BW32" s="58">
        <f t="shared" si="0"/>
        <v>25724.031500891986</v>
      </c>
      <c r="BX32" s="58">
        <f t="shared" si="1"/>
        <v>-7112.3526055902266</v>
      </c>
      <c r="BZ32" s="58">
        <f>SUM($BW$13:BW32)</f>
        <v>-69657.83973084559</v>
      </c>
      <c r="CA32" s="58">
        <f>SUM($BW$13:BX32)</f>
        <v>-136194.55323484715</v>
      </c>
      <c r="CE32" s="133">
        <v>45923.625</v>
      </c>
      <c r="CF32" s="54">
        <v>-69657.83973084559</v>
      </c>
      <c r="CG32" s="54">
        <v>-136194.55323484715</v>
      </c>
    </row>
    <row r="33" spans="1:85" x14ac:dyDescent="0.3">
      <c r="A33" s="139">
        <v>45873.625</v>
      </c>
      <c r="B33" s="76">
        <f t="shared" si="41"/>
        <v>94.38</v>
      </c>
      <c r="C33" s="31">
        <f t="shared" si="42"/>
        <v>127795.52715654897</v>
      </c>
      <c r="D33" s="32">
        <f t="shared" si="43"/>
        <v>-79312.499999999985</v>
      </c>
      <c r="E33" s="76">
        <f t="shared" si="44"/>
        <v>101.214</v>
      </c>
      <c r="F33" s="31">
        <f t="shared" si="45"/>
        <v>-5400.0000000002046</v>
      </c>
      <c r="G33" s="32">
        <f t="shared" si="46"/>
        <v>-28237.414499999992</v>
      </c>
      <c r="H33" s="76">
        <f t="shared" si="47"/>
        <v>120.41</v>
      </c>
      <c r="I33" s="31">
        <f t="shared" si="48"/>
        <v>-525594.74979491893</v>
      </c>
      <c r="J33" s="32">
        <f t="shared" si="49"/>
        <v>-136417.49999999997</v>
      </c>
      <c r="K33" s="76">
        <f t="shared" si="50"/>
        <v>99.884</v>
      </c>
      <c r="L33" s="31">
        <f t="shared" si="51"/>
        <v>50839.999999998043</v>
      </c>
      <c r="M33" s="32">
        <f t="shared" si="52"/>
        <v>-62110.326000000015</v>
      </c>
      <c r="N33" s="82">
        <f t="shared" si="53"/>
        <v>732862.36545146606</v>
      </c>
      <c r="O33" s="82"/>
      <c r="P33" s="82"/>
      <c r="Q33" s="82">
        <f>$G$5*SUM($O$14:O33)-$H$5*SUM($P$14:P33)</f>
        <v>-685953.76080000005</v>
      </c>
      <c r="R33" s="82">
        <f t="shared" si="14"/>
        <v>46908.604651466012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22"/>
        <v>81.260000000000005</v>
      </c>
      <c r="AH33" s="46">
        <f t="shared" si="23"/>
        <v>125355.06977893518</v>
      </c>
      <c r="AI33" s="46">
        <f t="shared" si="24"/>
        <v>-111037.5</v>
      </c>
      <c r="AJ33" s="45">
        <f t="shared" si="25"/>
        <v>99.796875</v>
      </c>
      <c r="AK33" s="46">
        <f t="shared" si="26"/>
        <v>28945.3125</v>
      </c>
      <c r="AL33" s="47">
        <f t="shared" si="27"/>
        <v>-8630.63525390625</v>
      </c>
      <c r="AM33" s="45">
        <f t="shared" si="28"/>
        <v>111.71</v>
      </c>
      <c r="AN33" s="46">
        <f t="shared" si="29"/>
        <v>549668.27228936937</v>
      </c>
      <c r="AO33" s="47">
        <f t="shared" si="30"/>
        <v>-114210</v>
      </c>
      <c r="AP33" s="45">
        <f t="shared" si="31"/>
        <v>99.796875</v>
      </c>
      <c r="AQ33" s="46">
        <f t="shared" si="32"/>
        <v>25234.375</v>
      </c>
      <c r="AR33" s="47">
        <f t="shared" si="33"/>
        <v>-7524.1435546875</v>
      </c>
      <c r="AS33" s="45">
        <f t="shared" si="34"/>
        <v>101.140625</v>
      </c>
      <c r="AT33" s="46">
        <f t="shared" si="35"/>
        <v>76171.875</v>
      </c>
      <c r="AU33" s="47">
        <f t="shared" si="36"/>
        <v>82.7578125</v>
      </c>
      <c r="AV33" s="45">
        <f t="shared" si="37"/>
        <v>100.421875</v>
      </c>
      <c r="AW33" s="46">
        <f t="shared" si="38"/>
        <v>311718.75</v>
      </c>
      <c r="AX33" s="47">
        <f t="shared" si="39"/>
        <v>4943.3958984374985</v>
      </c>
      <c r="AY33" s="82">
        <f t="shared" si="40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5"/>
        <v>-70741.808700627298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42">
        <f t="shared" si="2"/>
        <v>45924.625</v>
      </c>
      <c r="BS33" s="58">
        <f t="shared" si="3"/>
        <v>37590.467665056494</v>
      </c>
      <c r="BT33" s="58">
        <f t="shared" si="4"/>
        <v>-29580.262994526238</v>
      </c>
      <c r="BU33" s="58">
        <f t="shared" si="16"/>
        <v>-33601.17759960299</v>
      </c>
      <c r="BV33" s="58">
        <f t="shared" si="17"/>
        <v>41161.54570610106</v>
      </c>
      <c r="BW33" s="58">
        <f t="shared" si="0"/>
        <v>-33601.17759960299</v>
      </c>
      <c r="BX33" s="58">
        <f t="shared" si="1"/>
        <v>38714.785843529411</v>
      </c>
      <c r="BZ33" s="58">
        <f>SUM($BW$13:BW33)</f>
        <v>-103259.01733044858</v>
      </c>
      <c r="CA33" s="58">
        <f>SUM($BW$13:BX33)</f>
        <v>-131080.94499092072</v>
      </c>
      <c r="CE33" s="133">
        <v>45924.625</v>
      </c>
      <c r="CF33" s="54">
        <v>-103259.01733044858</v>
      </c>
      <c r="CG33" s="54">
        <v>-131080.94499092072</v>
      </c>
    </row>
    <row r="34" spans="1:85" x14ac:dyDescent="0.3">
      <c r="A34" s="139">
        <v>45874.625</v>
      </c>
      <c r="B34" s="76">
        <f t="shared" si="41"/>
        <v>94.45</v>
      </c>
      <c r="C34" s="31">
        <f t="shared" si="42"/>
        <v>146432.37486687832</v>
      </c>
      <c r="D34" s="32">
        <f t="shared" si="43"/>
        <v>-82250</v>
      </c>
      <c r="E34" s="76">
        <f t="shared" si="44"/>
        <v>101.217</v>
      </c>
      <c r="F34" s="31">
        <f t="shared" si="45"/>
        <v>-4800.0000000001819</v>
      </c>
      <c r="G34" s="32">
        <f t="shared" si="46"/>
        <v>-29283.244666666658</v>
      </c>
      <c r="H34" s="76">
        <f t="shared" si="47"/>
        <v>120.52</v>
      </c>
      <c r="I34" s="31">
        <f t="shared" si="48"/>
        <v>-486792.45283019333</v>
      </c>
      <c r="J34" s="32">
        <f t="shared" si="49"/>
        <v>-141470</v>
      </c>
      <c r="K34" s="76">
        <f t="shared" si="50"/>
        <v>99.923000000000002</v>
      </c>
      <c r="L34" s="31">
        <f t="shared" si="51"/>
        <v>66829.999999998647</v>
      </c>
      <c r="M34" s="32">
        <f t="shared" si="52"/>
        <v>-64410.708444444448</v>
      </c>
      <c r="N34" s="82">
        <f t="shared" si="53"/>
        <v>728947.36391929258</v>
      </c>
      <c r="O34" s="82"/>
      <c r="P34" s="82"/>
      <c r="Q34" s="82">
        <f>$G$5*SUM($O$14:O34)-$H$5*SUM($P$14:P34)</f>
        <v>-685953.76080000005</v>
      </c>
      <c r="R34" s="82">
        <f t="shared" si="14"/>
        <v>42993.603119292529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22"/>
        <v>81.150000000000006</v>
      </c>
      <c r="AH34" s="46">
        <f t="shared" si="23"/>
        <v>77806.595035202481</v>
      </c>
      <c r="AI34" s="46">
        <f t="shared" si="24"/>
        <v>-115150</v>
      </c>
      <c r="AJ34" s="45">
        <f t="shared" si="25"/>
        <v>99.6015625</v>
      </c>
      <c r="AK34" s="46">
        <f t="shared" si="26"/>
        <v>-9140.625</v>
      </c>
      <c r="AL34" s="47">
        <f t="shared" si="27"/>
        <v>-8950.2884114583358</v>
      </c>
      <c r="AM34" s="45">
        <f t="shared" si="28"/>
        <v>111.26</v>
      </c>
      <c r="AN34" s="46">
        <f t="shared" si="29"/>
        <v>402435.69935472665</v>
      </c>
      <c r="AO34" s="47">
        <f t="shared" si="30"/>
        <v>-118439.99999999999</v>
      </c>
      <c r="AP34" s="45">
        <f t="shared" si="31"/>
        <v>99.6015625</v>
      </c>
      <c r="AQ34" s="46">
        <f t="shared" si="32"/>
        <v>-7968.75</v>
      </c>
      <c r="AR34" s="47">
        <f t="shared" si="33"/>
        <v>-7802.8155381944453</v>
      </c>
      <c r="AS34" s="45">
        <f t="shared" si="34"/>
        <v>100.859375</v>
      </c>
      <c r="AT34" s="46">
        <f t="shared" si="35"/>
        <v>55078.125</v>
      </c>
      <c r="AU34" s="47">
        <f t="shared" si="36"/>
        <v>85.822916666671517</v>
      </c>
      <c r="AV34" s="45">
        <f t="shared" si="37"/>
        <v>100.015625</v>
      </c>
      <c r="AW34" s="46">
        <f t="shared" si="38"/>
        <v>269062.5</v>
      </c>
      <c r="AX34" s="47">
        <f t="shared" si="39"/>
        <v>5126.484635416673</v>
      </c>
      <c r="AY34" s="82">
        <f t="shared" si="40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5"/>
        <v>-29580.262994526238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42">
        <f t="shared" si="2"/>
        <v>45925.625</v>
      </c>
      <c r="BS34" s="58">
        <f t="shared" si="3"/>
        <v>38126.776980563591</v>
      </c>
      <c r="BT34" s="58">
        <f t="shared" si="4"/>
        <v>-72710.654497794283</v>
      </c>
      <c r="BU34" s="58">
        <f t="shared" si="16"/>
        <v>536.30931550709647</v>
      </c>
      <c r="BV34" s="58">
        <f t="shared" si="17"/>
        <v>-43130.391503268045</v>
      </c>
      <c r="BW34" s="58">
        <f t="shared" si="0"/>
        <v>536.30931550709647</v>
      </c>
      <c r="BX34" s="58">
        <f t="shared" si="1"/>
        <v>-40566.597822129494</v>
      </c>
      <c r="BZ34" s="58">
        <f>SUM($BW$13:BW34)</f>
        <v>-102722.70801494148</v>
      </c>
      <c r="CA34" s="58">
        <f>SUM($BW$13:BX34)</f>
        <v>-171111.23349754311</v>
      </c>
      <c r="CE34" s="133">
        <v>45925.625</v>
      </c>
      <c r="CF34" s="54">
        <v>-102722.70801494148</v>
      </c>
      <c r="CG34" s="54">
        <v>-171111.23349754311</v>
      </c>
    </row>
    <row r="35" spans="1:85" x14ac:dyDescent="0.3">
      <c r="A35" s="139">
        <v>45875.625</v>
      </c>
      <c r="B35" s="76">
        <f t="shared" si="41"/>
        <v>94.47</v>
      </c>
      <c r="C35" s="31">
        <f t="shared" si="42"/>
        <v>151757.1884984026</v>
      </c>
      <c r="D35" s="32">
        <f t="shared" si="43"/>
        <v>-85187.5</v>
      </c>
      <c r="E35" s="76">
        <f t="shared" si="44"/>
        <v>101.197</v>
      </c>
      <c r="F35" s="31">
        <f t="shared" si="45"/>
        <v>-8799.9999999993852</v>
      </c>
      <c r="G35" s="32">
        <f t="shared" si="46"/>
        <v>-30329.074833333332</v>
      </c>
      <c r="H35" s="76">
        <f t="shared" si="47"/>
        <v>120.41</v>
      </c>
      <c r="I35" s="31">
        <f t="shared" si="48"/>
        <v>-525594.74979491893</v>
      </c>
      <c r="J35" s="32">
        <f t="shared" si="49"/>
        <v>-146522.5</v>
      </c>
      <c r="K35" s="76">
        <f t="shared" si="50"/>
        <v>99.869</v>
      </c>
      <c r="L35" s="31">
        <f t="shared" si="51"/>
        <v>44689.999999997803</v>
      </c>
      <c r="M35" s="32">
        <f t="shared" si="52"/>
        <v>-66711.09088888891</v>
      </c>
      <c r="N35" s="82">
        <f t="shared" si="53"/>
        <v>755794.92223776306</v>
      </c>
      <c r="O35" s="82"/>
      <c r="P35" s="82"/>
      <c r="Q35" s="82">
        <f>$G$5*SUM($O$14:O35)-$H$5*SUM($P$14:P35)</f>
        <v>-685953.76080000005</v>
      </c>
      <c r="R35" s="82">
        <f t="shared" si="14"/>
        <v>69841.161437763018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22"/>
        <v>80.92</v>
      </c>
      <c r="AH35" s="46">
        <f t="shared" si="23"/>
        <v>-21612.943065330568</v>
      </c>
      <c r="AI35" s="46">
        <f t="shared" si="24"/>
        <v>-119262.5</v>
      </c>
      <c r="AJ35" s="45">
        <f t="shared" si="25"/>
        <v>99.390625</v>
      </c>
      <c r="AK35" s="46">
        <f t="shared" si="26"/>
        <v>-50273.4375</v>
      </c>
      <c r="AL35" s="47">
        <f t="shared" si="27"/>
        <v>-9269.9415690104142</v>
      </c>
      <c r="AM35" s="45">
        <f t="shared" si="28"/>
        <v>111.06</v>
      </c>
      <c r="AN35" s="46">
        <f t="shared" si="29"/>
        <v>336999.0002726526</v>
      </c>
      <c r="AO35" s="47">
        <f t="shared" si="30"/>
        <v>-122669.99999999999</v>
      </c>
      <c r="AP35" s="45">
        <f t="shared" si="31"/>
        <v>99.390625</v>
      </c>
      <c r="AQ35" s="46">
        <f t="shared" si="32"/>
        <v>-43828.125</v>
      </c>
      <c r="AR35" s="47">
        <f t="shared" si="33"/>
        <v>-8081.4875217013905</v>
      </c>
      <c r="AS35" s="45">
        <f t="shared" si="34"/>
        <v>100.640625</v>
      </c>
      <c r="AT35" s="46">
        <f t="shared" si="35"/>
        <v>38671.875</v>
      </c>
      <c r="AU35" s="47">
        <f t="shared" si="36"/>
        <v>88.888020833339397</v>
      </c>
      <c r="AV35" s="45">
        <f t="shared" si="37"/>
        <v>100.03125</v>
      </c>
      <c r="AW35" s="46">
        <f t="shared" si="38"/>
        <v>270703.125</v>
      </c>
      <c r="AX35" s="47">
        <f t="shared" si="39"/>
        <v>5309.5733723958328</v>
      </c>
      <c r="AY35" s="82">
        <f t="shared" si="40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5"/>
        <v>-72710.654497794283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42">
        <f t="shared" si="2"/>
        <v>45926.625</v>
      </c>
      <c r="BS35" s="58">
        <f t="shared" si="3"/>
        <v>80819.631518541748</v>
      </c>
      <c r="BT35" s="58">
        <f t="shared" si="4"/>
        <v>-71071.188485087609</v>
      </c>
      <c r="BU35" s="58">
        <f t="shared" si="16"/>
        <v>42692.854537978157</v>
      </c>
      <c r="BV35" s="58">
        <f t="shared" si="17"/>
        <v>1639.4660127066745</v>
      </c>
      <c r="BW35" s="58">
        <f t="shared" si="0"/>
        <v>42692.854537978157</v>
      </c>
      <c r="BX35" s="58">
        <f t="shared" si="1"/>
        <v>1542.0114694642302</v>
      </c>
      <c r="BZ35" s="58">
        <f>SUM($BW$13:BW35)</f>
        <v>-60029.853476963326</v>
      </c>
      <c r="CA35" s="58">
        <f>SUM($BW$13:BX35)</f>
        <v>-126876.36749010073</v>
      </c>
      <c r="CE35" s="133">
        <v>45926.625</v>
      </c>
      <c r="CF35" s="54">
        <v>-60029.853476963326</v>
      </c>
      <c r="CG35" s="54">
        <v>-126876.36749010073</v>
      </c>
    </row>
    <row r="36" spans="1:85" x14ac:dyDescent="0.3">
      <c r="A36" s="139">
        <v>45876.625</v>
      </c>
      <c r="B36" s="76">
        <f t="shared" si="41"/>
        <v>94.64</v>
      </c>
      <c r="C36" s="31">
        <f t="shared" si="42"/>
        <v>197018.10436634769</v>
      </c>
      <c r="D36" s="32">
        <f t="shared" si="43"/>
        <v>-88124.999999999985</v>
      </c>
      <c r="E36" s="76">
        <f t="shared" si="44"/>
        <v>101.16500000000001</v>
      </c>
      <c r="F36" s="31">
        <f t="shared" si="45"/>
        <v>-15199.999999998679</v>
      </c>
      <c r="G36" s="32">
        <f t="shared" si="46"/>
        <v>-31374.904999999984</v>
      </c>
      <c r="H36" s="76">
        <f t="shared" si="47"/>
        <v>120.52</v>
      </c>
      <c r="I36" s="31">
        <f t="shared" si="48"/>
        <v>-486792.45283019333</v>
      </c>
      <c r="J36" s="32">
        <f t="shared" si="49"/>
        <v>-151574.99999999997</v>
      </c>
      <c r="K36" s="76">
        <f t="shared" si="50"/>
        <v>99.838999999999999</v>
      </c>
      <c r="L36" s="31">
        <f t="shared" si="51"/>
        <v>32389.999999997341</v>
      </c>
      <c r="M36" s="32">
        <f t="shared" si="52"/>
        <v>-69011.473333333328</v>
      </c>
      <c r="N36" s="82">
        <f t="shared" si="53"/>
        <v>757213.98886320367</v>
      </c>
      <c r="O36" s="82"/>
      <c r="P36" s="82"/>
      <c r="Q36" s="82">
        <f>$G$5*SUM($O$14:O36)-$H$5*SUM($P$14:P36)</f>
        <v>-685953.76080000005</v>
      </c>
      <c r="R36" s="82">
        <f t="shared" si="14"/>
        <v>71260.228063203627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22"/>
        <v>81.08</v>
      </c>
      <c r="AH36" s="46">
        <f t="shared" si="23"/>
        <v>47548.474743732695</v>
      </c>
      <c r="AI36" s="46">
        <f t="shared" si="24"/>
        <v>-123374.99999999999</v>
      </c>
      <c r="AJ36" s="45">
        <f t="shared" si="25"/>
        <v>99.3828125</v>
      </c>
      <c r="AK36" s="46">
        <f t="shared" si="26"/>
        <v>-51796.875000000007</v>
      </c>
      <c r="AL36" s="47">
        <f t="shared" si="27"/>
        <v>-9589.5947265625073</v>
      </c>
      <c r="AM36" s="45">
        <f t="shared" si="28"/>
        <v>111.21</v>
      </c>
      <c r="AN36" s="46">
        <f t="shared" si="29"/>
        <v>386076.52458420018</v>
      </c>
      <c r="AO36" s="47">
        <f t="shared" si="30"/>
        <v>-126899.99999999999</v>
      </c>
      <c r="AP36" s="45">
        <f t="shared" si="31"/>
        <v>99.3828125</v>
      </c>
      <c r="AQ36" s="46">
        <f t="shared" si="32"/>
        <v>-45156.25</v>
      </c>
      <c r="AR36" s="47">
        <f t="shared" si="33"/>
        <v>-8360.1595052083358</v>
      </c>
      <c r="AS36" s="45">
        <f t="shared" si="34"/>
        <v>100.5625</v>
      </c>
      <c r="AT36" s="46">
        <f t="shared" si="35"/>
        <v>32812.5</v>
      </c>
      <c r="AU36" s="47">
        <f t="shared" si="36"/>
        <v>91.953125000003638</v>
      </c>
      <c r="AV36" s="45">
        <f t="shared" si="37"/>
        <v>99.90625</v>
      </c>
      <c r="AW36" s="46">
        <f t="shared" si="38"/>
        <v>257578.125</v>
      </c>
      <c r="AX36" s="47">
        <f t="shared" si="39"/>
        <v>5492.662109375</v>
      </c>
      <c r="AY36" s="82">
        <f t="shared" si="40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5"/>
        <v>-71071.188485087609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42">
        <f t="shared" si="2"/>
        <v>45929.625</v>
      </c>
      <c r="BS36" s="58">
        <f t="shared" si="3"/>
        <v>4003.7110540830763</v>
      </c>
      <c r="BT36" s="58">
        <f t="shared" si="4"/>
        <v>-31125.811158416655</v>
      </c>
      <c r="BU36" s="58">
        <f t="shared" si="16"/>
        <v>-76815.920464458672</v>
      </c>
      <c r="BV36" s="58">
        <f t="shared" si="17"/>
        <v>39945.377326670954</v>
      </c>
      <c r="BW36" s="58">
        <f t="shared" si="0"/>
        <v>-76815.920464458672</v>
      </c>
      <c r="BX36" s="58">
        <f t="shared" si="1"/>
        <v>37570.909986789418</v>
      </c>
      <c r="BZ36" s="58">
        <f>SUM($BW$13:BW36)</f>
        <v>-136845.773941422</v>
      </c>
      <c r="CA36" s="58">
        <f>SUM($BW$13:BX36)</f>
        <v>-166121.37796776998</v>
      </c>
      <c r="CE36" s="133">
        <v>45929.625</v>
      </c>
      <c r="CF36" s="54">
        <v>-136845.773941422</v>
      </c>
      <c r="CG36" s="54">
        <v>-166121.37796776998</v>
      </c>
    </row>
    <row r="37" spans="1:85" x14ac:dyDescent="0.3">
      <c r="A37" s="139">
        <v>45877.625</v>
      </c>
      <c r="B37" s="76">
        <f t="shared" si="41"/>
        <v>94.67</v>
      </c>
      <c r="C37" s="31">
        <f t="shared" si="42"/>
        <v>205005.32481362854</v>
      </c>
      <c r="D37" s="32">
        <f t="shared" si="43"/>
        <v>-91062.5</v>
      </c>
      <c r="E37" s="76">
        <f t="shared" si="44"/>
        <v>101.039</v>
      </c>
      <c r="F37" s="31">
        <f t="shared" si="45"/>
        <v>-40399.999999999636</v>
      </c>
      <c r="G37" s="32">
        <f t="shared" si="46"/>
        <v>-32420.735166666658</v>
      </c>
      <c r="H37" s="76">
        <f t="shared" si="47"/>
        <v>120.29</v>
      </c>
      <c r="I37" s="31">
        <f t="shared" si="48"/>
        <v>-567924.52830188663</v>
      </c>
      <c r="J37" s="32">
        <f t="shared" si="49"/>
        <v>-156627.5</v>
      </c>
      <c r="K37" s="76">
        <f t="shared" si="50"/>
        <v>99.611000000000004</v>
      </c>
      <c r="L37" s="31">
        <f t="shared" si="51"/>
        <v>-61090.000000000371</v>
      </c>
      <c r="M37" s="32">
        <f t="shared" si="52"/>
        <v>-71311.85577777779</v>
      </c>
      <c r="N37" s="82">
        <f t="shared" si="53"/>
        <v>778913.73250440322</v>
      </c>
      <c r="O37" s="82"/>
      <c r="P37" s="82"/>
      <c r="Q37" s="82">
        <f>$G$5*SUM($O$14:O37)-$H$5*SUM($P$14:P37)</f>
        <v>-685953.76080000005</v>
      </c>
      <c r="R37" s="82">
        <f t="shared" si="14"/>
        <v>92959.971704403171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22"/>
        <v>81.22</v>
      </c>
      <c r="AH37" s="46">
        <f t="shared" si="23"/>
        <v>108064.7153266645</v>
      </c>
      <c r="AI37" s="46">
        <f t="shared" si="24"/>
        <v>-135712.49999999997</v>
      </c>
      <c r="AJ37" s="45">
        <f t="shared" si="25"/>
        <v>99.4921875</v>
      </c>
      <c r="AK37" s="46">
        <f t="shared" si="26"/>
        <v>-30468.75</v>
      </c>
      <c r="AL37" s="47">
        <f t="shared" si="27"/>
        <v>-10548.55419921875</v>
      </c>
      <c r="AM37" s="45">
        <f t="shared" si="28"/>
        <v>111.58</v>
      </c>
      <c r="AN37" s="46">
        <f t="shared" si="29"/>
        <v>507134.41788603395</v>
      </c>
      <c r="AO37" s="47">
        <f t="shared" si="30"/>
        <v>-139589.99999999997</v>
      </c>
      <c r="AP37" s="45">
        <f t="shared" si="31"/>
        <v>99.4921875</v>
      </c>
      <c r="AQ37" s="46">
        <f t="shared" si="32"/>
        <v>-26562.5</v>
      </c>
      <c r="AR37" s="47">
        <f t="shared" si="33"/>
        <v>-9196.175455729157</v>
      </c>
      <c r="AS37" s="45">
        <f t="shared" si="34"/>
        <v>100.875</v>
      </c>
      <c r="AT37" s="46">
        <f t="shared" si="35"/>
        <v>56250</v>
      </c>
      <c r="AU37" s="47">
        <f t="shared" si="36"/>
        <v>101.14843750000728</v>
      </c>
      <c r="AV37" s="45">
        <f t="shared" si="37"/>
        <v>100.65625</v>
      </c>
      <c r="AW37" s="46">
        <f t="shared" si="38"/>
        <v>336328.12499999994</v>
      </c>
      <c r="AX37" s="47">
        <f t="shared" si="39"/>
        <v>6041.9283203125015</v>
      </c>
      <c r="AY37" s="82">
        <f t="shared" si="40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5"/>
        <v>-31125.811158416655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42">
        <f t="shared" si="2"/>
        <v>45930.625</v>
      </c>
      <c r="BS37" s="58">
        <f t="shared" si="3"/>
        <v>911.97524452535436</v>
      </c>
      <c r="BT37" s="58">
        <f t="shared" si="4"/>
        <v>-39555.632487285744</v>
      </c>
      <c r="BU37" s="58">
        <f t="shared" si="16"/>
        <v>-3091.735809557722</v>
      </c>
      <c r="BV37" s="58">
        <f t="shared" si="17"/>
        <v>-8429.8213288690895</v>
      </c>
      <c r="BW37" s="58">
        <f t="shared" si="0"/>
        <v>-3091.735809557722</v>
      </c>
      <c r="BX37" s="58">
        <f t="shared" si="1"/>
        <v>-7928.7286676896993</v>
      </c>
      <c r="BZ37" s="58">
        <f>SUM($BW$13:BW37)</f>
        <v>-139937.50975097972</v>
      </c>
      <c r="CA37" s="58">
        <f>SUM($BW$13:BX37)</f>
        <v>-177141.84244501739</v>
      </c>
      <c r="CE37" s="133">
        <v>45930.625</v>
      </c>
      <c r="CF37" s="54">
        <v>-139937.50975097972</v>
      </c>
      <c r="CG37" s="54">
        <v>-177141.84244501739</v>
      </c>
    </row>
    <row r="38" spans="1:85" x14ac:dyDescent="0.3">
      <c r="A38" s="139">
        <v>45880.625</v>
      </c>
      <c r="B38" s="76">
        <f t="shared" si="41"/>
        <v>94.66</v>
      </c>
      <c r="C38" s="31">
        <f t="shared" si="42"/>
        <v>202342.9179978664</v>
      </c>
      <c r="D38" s="32">
        <f t="shared" si="43"/>
        <v>-99874.999999999985</v>
      </c>
      <c r="E38" s="76">
        <f t="shared" si="44"/>
        <v>101.004</v>
      </c>
      <c r="F38" s="31">
        <f t="shared" si="45"/>
        <v>-47399.999999998952</v>
      </c>
      <c r="G38" s="32">
        <f t="shared" si="46"/>
        <v>-35558.225666666644</v>
      </c>
      <c r="H38" s="76">
        <f t="shared" si="47"/>
        <v>120.27</v>
      </c>
      <c r="I38" s="31">
        <f t="shared" si="48"/>
        <v>-574979.49138638529</v>
      </c>
      <c r="J38" s="32">
        <f t="shared" si="49"/>
        <v>-171784.99999999997</v>
      </c>
      <c r="K38" s="76">
        <f t="shared" si="50"/>
        <v>99.561999999999998</v>
      </c>
      <c r="L38" s="31">
        <f t="shared" si="51"/>
        <v>-81180.00000000307</v>
      </c>
      <c r="M38" s="32">
        <f t="shared" si="52"/>
        <v>-78213.003111111073</v>
      </c>
      <c r="N38" s="82">
        <f t="shared" si="53"/>
        <v>772797.63193980313</v>
      </c>
      <c r="O38" s="82"/>
      <c r="P38" s="82"/>
      <c r="Q38" s="82">
        <f>$G$5*SUM($O$14:O38)-$H$5*SUM($P$14:P38)</f>
        <v>-685953.76080000005</v>
      </c>
      <c r="R38" s="82">
        <f t="shared" si="14"/>
        <v>86843.871139803086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22"/>
        <v>81.19</v>
      </c>
      <c r="AH38" s="46">
        <f t="shared" si="23"/>
        <v>95096.94948746539</v>
      </c>
      <c r="AI38" s="46">
        <f t="shared" si="24"/>
        <v>-139825</v>
      </c>
      <c r="AJ38" s="45">
        <f t="shared" si="25"/>
        <v>99.5078125</v>
      </c>
      <c r="AK38" s="46">
        <f t="shared" si="26"/>
        <v>-27421.875</v>
      </c>
      <c r="AL38" s="47">
        <f t="shared" si="27"/>
        <v>-10868.207356770828</v>
      </c>
      <c r="AM38" s="45">
        <f t="shared" si="28"/>
        <v>111.47</v>
      </c>
      <c r="AN38" s="46">
        <f t="shared" si="29"/>
        <v>471144.23339089483</v>
      </c>
      <c r="AO38" s="47">
        <f t="shared" si="30"/>
        <v>-143820</v>
      </c>
      <c r="AP38" s="45">
        <f t="shared" si="31"/>
        <v>99.5078125</v>
      </c>
      <c r="AQ38" s="46">
        <f t="shared" si="32"/>
        <v>-23906.25</v>
      </c>
      <c r="AR38" s="47">
        <f t="shared" si="33"/>
        <v>-9474.8474392361168</v>
      </c>
      <c r="AS38" s="45">
        <f t="shared" si="34"/>
        <v>100.828125</v>
      </c>
      <c r="AT38" s="46">
        <f t="shared" si="35"/>
        <v>52734.375</v>
      </c>
      <c r="AU38" s="47">
        <f t="shared" si="36"/>
        <v>104.21354166667152</v>
      </c>
      <c r="AV38" s="45">
        <f t="shared" si="37"/>
        <v>100.390625</v>
      </c>
      <c r="AW38" s="46">
        <f t="shared" si="38"/>
        <v>308437.5</v>
      </c>
      <c r="AX38" s="47">
        <f t="shared" si="39"/>
        <v>6225.0170572916759</v>
      </c>
      <c r="AY38" s="82">
        <f t="shared" si="40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5"/>
        <v>-39555.632487285744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42">
        <f t="shared" si="2"/>
        <v>45931.625</v>
      </c>
      <c r="BS38" s="58">
        <f t="shared" si="3"/>
        <v>19414.12032862613</v>
      </c>
      <c r="BT38" s="58">
        <f t="shared" si="4"/>
        <v>-144666.03170397738</v>
      </c>
      <c r="BU38" s="58">
        <f t="shared" si="16"/>
        <v>18502.145084100775</v>
      </c>
      <c r="BV38" s="58">
        <f t="shared" si="17"/>
        <v>-105110.39921669164</v>
      </c>
      <c r="BW38" s="58">
        <f t="shared" si="0"/>
        <v>18502.145084100775</v>
      </c>
      <c r="BX38" s="58">
        <f t="shared" si="1"/>
        <v>-98862.336819361313</v>
      </c>
      <c r="BZ38" s="58">
        <f>SUM($BW$13:BW38)</f>
        <v>-121435.36466687894</v>
      </c>
      <c r="CA38" s="58">
        <f>SUM($BW$13:BX38)</f>
        <v>-257502.03418027793</v>
      </c>
      <c r="CE38" s="133">
        <v>45931.625</v>
      </c>
      <c r="CF38" s="54">
        <v>-121435.36466687894</v>
      </c>
      <c r="CG38" s="54">
        <v>-257502.03418027793</v>
      </c>
    </row>
    <row r="39" spans="1:85" x14ac:dyDescent="0.3">
      <c r="A39" s="139">
        <v>45881.625</v>
      </c>
      <c r="B39" s="76">
        <f t="shared" si="41"/>
        <v>94.75</v>
      </c>
      <c r="C39" s="31">
        <f t="shared" si="42"/>
        <v>226304.57933972005</v>
      </c>
      <c r="D39" s="32">
        <f t="shared" si="43"/>
        <v>-102812.5</v>
      </c>
      <c r="E39" s="76">
        <f t="shared" si="44"/>
        <v>100.947</v>
      </c>
      <c r="F39" s="31">
        <f t="shared" si="45"/>
        <v>-58799.999999999382</v>
      </c>
      <c r="G39" s="32">
        <f t="shared" si="46"/>
        <v>-36604.055833333332</v>
      </c>
      <c r="H39" s="76">
        <f t="shared" si="47"/>
        <v>120.15</v>
      </c>
      <c r="I39" s="31">
        <f t="shared" si="48"/>
        <v>-617309.26989335299</v>
      </c>
      <c r="J39" s="32">
        <f t="shared" si="49"/>
        <v>-176837.5</v>
      </c>
      <c r="K39" s="76">
        <f t="shared" si="50"/>
        <v>99.405000000000001</v>
      </c>
      <c r="L39" s="31">
        <f t="shared" si="51"/>
        <v>-145550.00000000163</v>
      </c>
      <c r="M39" s="32">
        <f t="shared" si="52"/>
        <v>-80513.385555555535</v>
      </c>
      <c r="N39" s="82">
        <f t="shared" si="53"/>
        <v>786979.51951084856</v>
      </c>
      <c r="O39" s="82"/>
      <c r="P39" s="82"/>
      <c r="Q39" s="82">
        <f>$G$5*SUM($O$14:O39)-$H$5*SUM($P$14:P39)</f>
        <v>-685953.76080000005</v>
      </c>
      <c r="R39" s="82">
        <f t="shared" si="14"/>
        <v>101025.75871084852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22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5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28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1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4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7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5"/>
        <v>-144666.03170397738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42">
        <f t="shared" si="2"/>
        <v>45932.625</v>
      </c>
      <c r="BS39" s="58">
        <f t="shared" si="3"/>
        <v>6559.0449654442782</v>
      </c>
      <c r="BT39" s="58">
        <f t="shared" si="4"/>
        <v>-174854.06670183537</v>
      </c>
      <c r="BU39" s="58">
        <f t="shared" si="16"/>
        <v>-12855.075363181852</v>
      </c>
      <c r="BV39" s="58">
        <f t="shared" si="17"/>
        <v>-30188.034997857991</v>
      </c>
      <c r="BW39" s="58">
        <f t="shared" si="0"/>
        <v>-12855.075363181852</v>
      </c>
      <c r="BX39" s="58">
        <f t="shared" si="1"/>
        <v>-28393.571959709279</v>
      </c>
      <c r="BZ39" s="58">
        <f>SUM($BW$13:BW39)</f>
        <v>-134290.4400300608</v>
      </c>
      <c r="CA39" s="58">
        <f>SUM($BW$13:BX39)</f>
        <v>-298750.68150316906</v>
      </c>
      <c r="CE39" s="133">
        <v>45932.625</v>
      </c>
      <c r="CF39" s="54">
        <v>-134290.4400300608</v>
      </c>
      <c r="CG39" s="54">
        <v>-298750.68150316906</v>
      </c>
    </row>
    <row r="40" spans="1:85" x14ac:dyDescent="0.3">
      <c r="A40" s="139">
        <v>45882.625</v>
      </c>
      <c r="B40" s="76">
        <f t="shared" si="41"/>
        <v>94.88</v>
      </c>
      <c r="C40" s="31">
        <f t="shared" si="42"/>
        <v>260915.86794461662</v>
      </c>
      <c r="D40" s="32">
        <f t="shared" si="43"/>
        <v>-105750</v>
      </c>
      <c r="E40" s="76">
        <f t="shared" si="44"/>
        <v>101.11799999999999</v>
      </c>
      <c r="F40" s="31">
        <f t="shared" si="45"/>
        <v>-24600.000000000931</v>
      </c>
      <c r="G40" s="32">
        <f t="shared" si="46"/>
        <v>-37649.885999999991</v>
      </c>
      <c r="H40" s="76">
        <f t="shared" si="47"/>
        <v>120.52</v>
      </c>
      <c r="I40" s="31">
        <f t="shared" si="48"/>
        <v>-486792.45283019333</v>
      </c>
      <c r="J40" s="32">
        <f t="shared" si="49"/>
        <v>-181890</v>
      </c>
      <c r="K40" s="76">
        <f t="shared" si="50"/>
        <v>99.745000000000005</v>
      </c>
      <c r="L40" s="31">
        <f t="shared" si="51"/>
        <v>-6150.0000000002328</v>
      </c>
      <c r="M40" s="32">
        <f t="shared" si="52"/>
        <v>-82813.768000000011</v>
      </c>
      <c r="N40" s="82">
        <f t="shared" si="53"/>
        <v>797134.43877481064</v>
      </c>
      <c r="O40" s="82"/>
      <c r="P40" s="82"/>
      <c r="Q40" s="82">
        <f>$G$5*SUM($O$14:O40)-$H$5*SUM($P$14:P40)</f>
        <v>-685953.76080000005</v>
      </c>
      <c r="R40" s="82">
        <f t="shared" si="14"/>
        <v>111180.67797481059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ref="AG40:AG50" si="54">VLOOKUP($AF40+$J$1,BE:BF,2)</f>
        <v>80.930000000000007</v>
      </c>
      <c r="AH40" s="46">
        <f t="shared" si="23"/>
        <v>-17290.354452262902</v>
      </c>
      <c r="AI40" s="46">
        <f t="shared" ref="AI40:AI50" si="55">-1*(AF40-$AF$14)/360*$AG$5*$AG$7</f>
        <v>-148050</v>
      </c>
      <c r="AJ40" s="45">
        <f t="shared" ref="AJ40:AJ50" si="56">VLOOKUP($AF40+$J$1,BG:BH,2)</f>
        <v>99.78125</v>
      </c>
      <c r="AK40" s="46">
        <f t="shared" si="26"/>
        <v>25898.437500000004</v>
      </c>
      <c r="AL40" s="47">
        <f t="shared" ref="AL40:AL50" si="57">(AF40-$AF$14)/360*$AH$5*$AH$6-(AF40-$AF$14)/360*$AH$5*$AH$7*$AJ$14/100</f>
        <v>-11507.513671875</v>
      </c>
      <c r="AM40" s="45">
        <f t="shared" ref="AM40:AM50" si="58">VLOOKUP($AF40+$J$1,BI:BJ,2)</f>
        <v>111.69</v>
      </c>
      <c r="AN40" s="46">
        <f t="shared" si="29"/>
        <v>543124.60238116514</v>
      </c>
      <c r="AO40" s="47">
        <f t="shared" ref="AO40:AO50" si="59">-1*(AF40-$AF$14)/360*$AI$5*$AI$7</f>
        <v>-152280</v>
      </c>
      <c r="AP40" s="45">
        <f t="shared" ref="AP40:AP50" si="60">VLOOKUP($AF40+$J$1,BK:BL,2)</f>
        <v>99.78125</v>
      </c>
      <c r="AQ40" s="46">
        <f t="shared" si="32"/>
        <v>22578.125</v>
      </c>
      <c r="AR40" s="47">
        <f t="shared" ref="AR40:AR50" si="61">(AF40-$AF$14)/360*$AJ$5*$AJ$6-(AF40-$AF$14)/360*$AJ$5*$AJ$7*$AP$14/100</f>
        <v>-10032.191406250007</v>
      </c>
      <c r="AS40" s="45">
        <f t="shared" ref="AS40:AS50" si="62">VLOOKUP($AF40+$J$1,BM:BN,2)</f>
        <v>101.3125</v>
      </c>
      <c r="AT40" s="46">
        <f t="shared" si="35"/>
        <v>89062.5</v>
      </c>
      <c r="AU40" s="47">
        <f t="shared" ref="AU40:AU50" si="63">(AF40-$AF$14)/360*$AK$5*$AK$6-(AF40-$AF$14)/360*$AK$5*$AK$7*$AS$14/100</f>
        <v>110.34375000000728</v>
      </c>
      <c r="AV40" s="45">
        <f t="shared" ref="AV40:AV50" si="64">VLOOKUP($AF40+$J$1,BO:BP,2)</f>
        <v>100.875</v>
      </c>
      <c r="AW40" s="46">
        <f t="shared" si="38"/>
        <v>359296.875</v>
      </c>
      <c r="AX40" s="47">
        <f t="shared" ref="AX40:AX50" si="65">(AF40-$AF$14)/360*$AL$5*$AL$6-(AF40-$AF$14)/360*$AL$5*$AL$7*$AV$14/100</f>
        <v>6591.1945312500029</v>
      </c>
      <c r="AY40" s="82">
        <f t="shared" ref="AY40:AY50" si="66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5"/>
        <v>-174854.06670183537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42">
        <f t="shared" si="2"/>
        <v>45933.625</v>
      </c>
      <c r="BS40" s="58">
        <f t="shared" si="3"/>
        <v>-25437.542286617885</v>
      </c>
      <c r="BT40" s="58">
        <f t="shared" si="4"/>
        <v>-210927.35234680024</v>
      </c>
      <c r="BU40" s="58">
        <f t="shared" si="16"/>
        <v>-31996.587252062163</v>
      </c>
      <c r="BV40" s="58">
        <f t="shared" si="17"/>
        <v>-36073.285644964868</v>
      </c>
      <c r="BW40" s="58">
        <f t="shared" si="0"/>
        <v>-31996.587252062163</v>
      </c>
      <c r="BX40" s="58">
        <f t="shared" si="1"/>
        <v>-33928.986496011879</v>
      </c>
      <c r="BZ40" s="58">
        <f>SUM($BW$13:BW40)</f>
        <v>-166287.02728212296</v>
      </c>
      <c r="CA40" s="58">
        <f>SUM($BW$13:BX40)</f>
        <v>-364676.25525124313</v>
      </c>
      <c r="CE40" s="133">
        <v>45933.625</v>
      </c>
      <c r="CF40" s="54">
        <v>-166287.02728212296</v>
      </c>
      <c r="CG40" s="54">
        <v>-364676.25525124313</v>
      </c>
    </row>
    <row r="41" spans="1:85" ht="15" thickBot="1" x14ac:dyDescent="0.35">
      <c r="A41" s="141">
        <v>45883.625</v>
      </c>
      <c r="B41" s="76">
        <f t="shared" si="41"/>
        <v>94.94</v>
      </c>
      <c r="C41" s="31">
        <f t="shared" si="42"/>
        <v>276890.30883918941</v>
      </c>
      <c r="D41" s="32">
        <f t="shared" si="43"/>
        <v>-108687.5</v>
      </c>
      <c r="E41" s="76">
        <f t="shared" si="44"/>
        <v>101.057</v>
      </c>
      <c r="F41" s="31">
        <f t="shared" si="45"/>
        <v>-36799.999999999498</v>
      </c>
      <c r="G41" s="32">
        <f t="shared" si="46"/>
        <v>-38695.716166666665</v>
      </c>
      <c r="H41" s="76">
        <f t="shared" si="47"/>
        <v>120.46</v>
      </c>
      <c r="I41" s="31">
        <f t="shared" si="48"/>
        <v>-507957.34208367957</v>
      </c>
      <c r="J41" s="32">
        <f t="shared" si="49"/>
        <v>-186942.5</v>
      </c>
      <c r="K41" s="76">
        <f t="shared" si="50"/>
        <v>99.620999999999995</v>
      </c>
      <c r="L41" s="31">
        <f t="shared" si="51"/>
        <v>-56990.000000004104</v>
      </c>
      <c r="M41" s="32">
        <f t="shared" si="52"/>
        <v>-85114.150444444458</v>
      </c>
      <c r="N41" s="82">
        <f t="shared" si="53"/>
        <v>796494.21664508653</v>
      </c>
      <c r="O41" s="82"/>
      <c r="P41" s="82"/>
      <c r="Q41" s="82">
        <f>$G$5*SUM($O$14:O41)-$H$5*SUM($P$14:P41)</f>
        <v>-685953.76080000005</v>
      </c>
      <c r="R41" s="82">
        <f t="shared" si="14"/>
        <v>110540.45584508649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54"/>
        <v>80.84</v>
      </c>
      <c r="AH41" s="46">
        <f t="shared" si="23"/>
        <v>-56193.651969864142</v>
      </c>
      <c r="AI41" s="46">
        <f t="shared" si="55"/>
        <v>-152162.49999999997</v>
      </c>
      <c r="AJ41" s="45">
        <f t="shared" si="56"/>
        <v>99.6015625</v>
      </c>
      <c r="AK41" s="46">
        <f t="shared" si="26"/>
        <v>-9140.625</v>
      </c>
      <c r="AL41" s="47">
        <f t="shared" si="57"/>
        <v>-11827.166829427078</v>
      </c>
      <c r="AM41" s="45">
        <f t="shared" si="58"/>
        <v>111.55</v>
      </c>
      <c r="AN41" s="46">
        <f t="shared" si="29"/>
        <v>497318.91302371968</v>
      </c>
      <c r="AO41" s="47">
        <f t="shared" si="59"/>
        <v>-156510</v>
      </c>
      <c r="AP41" s="45">
        <f t="shared" si="60"/>
        <v>99.6015625</v>
      </c>
      <c r="AQ41" s="46">
        <f t="shared" si="32"/>
        <v>-7968.75</v>
      </c>
      <c r="AR41" s="47">
        <f t="shared" si="61"/>
        <v>-10310.863389756945</v>
      </c>
      <c r="AS41" s="45">
        <f t="shared" si="62"/>
        <v>101.046875</v>
      </c>
      <c r="AT41" s="46">
        <f t="shared" si="35"/>
        <v>69140.625</v>
      </c>
      <c r="AU41" s="47">
        <f t="shared" si="63"/>
        <v>113.40885416666788</v>
      </c>
      <c r="AV41" s="45">
        <f t="shared" si="64"/>
        <v>100.609375</v>
      </c>
      <c r="AW41" s="46">
        <f t="shared" si="38"/>
        <v>331406.25</v>
      </c>
      <c r="AX41" s="47">
        <f t="shared" si="65"/>
        <v>6774.2832682291628</v>
      </c>
      <c r="AY41" s="82">
        <f t="shared" si="66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5"/>
        <v>-210927.35234680024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42">
        <f t="shared" si="2"/>
        <v>45936.625</v>
      </c>
      <c r="BS41" s="58">
        <f t="shared" si="3"/>
        <v>-37985.192551076092</v>
      </c>
      <c r="BT41" s="58">
        <f t="shared" si="4"/>
        <v>-185845.02422737214</v>
      </c>
      <c r="BU41" s="58">
        <f t="shared" si="16"/>
        <v>-12547.650264458207</v>
      </c>
      <c r="BV41" s="58">
        <f t="shared" si="17"/>
        <v>25082.328119428101</v>
      </c>
      <c r="BW41" s="58">
        <f t="shared" si="0"/>
        <v>-12547.650264458207</v>
      </c>
      <c r="BX41" s="58">
        <f t="shared" si="1"/>
        <v>23591.362883558144</v>
      </c>
      <c r="BZ41" s="58">
        <f>SUM($BW$13:BW41)</f>
        <v>-178834.67754658117</v>
      </c>
      <c r="CA41" s="58">
        <f>SUM($BW$13:BX41)</f>
        <v>-353632.54263214319</v>
      </c>
      <c r="CE41" s="133">
        <v>45936.625</v>
      </c>
      <c r="CF41" s="54">
        <v>-178834.67754658117</v>
      </c>
      <c r="CG41" s="54">
        <v>-353632.54263214319</v>
      </c>
    </row>
    <row r="42" spans="1:85" x14ac:dyDescent="0.3">
      <c r="A42" s="142">
        <v>45884.625</v>
      </c>
      <c r="B42" s="76">
        <f t="shared" si="41"/>
        <v>94.87</v>
      </c>
      <c r="C42" s="31">
        <f t="shared" si="42"/>
        <v>258253.46112886004</v>
      </c>
      <c r="D42" s="32">
        <f t="shared" si="43"/>
        <v>-111624.99999999999</v>
      </c>
      <c r="E42" s="76">
        <f t="shared" si="44"/>
        <v>100.946</v>
      </c>
      <c r="F42" s="31">
        <f t="shared" si="45"/>
        <v>-59000.000000000335</v>
      </c>
      <c r="G42" s="32">
        <f t="shared" si="46"/>
        <v>-39741.546333333325</v>
      </c>
      <c r="H42" s="76">
        <f t="shared" si="47"/>
        <v>120.46</v>
      </c>
      <c r="I42" s="31">
        <f t="shared" si="48"/>
        <v>-507957.34208367957</v>
      </c>
      <c r="J42" s="32">
        <f t="shared" si="49"/>
        <v>-191994.99999999997</v>
      </c>
      <c r="K42" s="76">
        <f t="shared" si="50"/>
        <v>99.375</v>
      </c>
      <c r="L42" s="31">
        <f t="shared" si="51"/>
        <v>-157850.0000000021</v>
      </c>
      <c r="M42" s="32">
        <f t="shared" si="52"/>
        <v>-87414.532888888862</v>
      </c>
      <c r="N42" s="82">
        <f t="shared" si="53"/>
        <v>700057.81665698241</v>
      </c>
      <c r="O42" s="82"/>
      <c r="P42" s="82"/>
      <c r="Q42" s="82">
        <f>$G$5*SUM($O$14:O42)-$H$5*SUM($P$14:P42)</f>
        <v>-685953.76080000005</v>
      </c>
      <c r="R42" s="82">
        <f t="shared" si="14"/>
        <v>14104.055856982362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54"/>
        <v>80.86</v>
      </c>
      <c r="AH42" s="46">
        <f t="shared" si="23"/>
        <v>-47548.474743732695</v>
      </c>
      <c r="AI42" s="46">
        <f t="shared" si="55"/>
        <v>-164499.99999999997</v>
      </c>
      <c r="AJ42" s="45">
        <f t="shared" si="56"/>
        <v>99.46875</v>
      </c>
      <c r="AK42" s="46">
        <f t="shared" si="26"/>
        <v>-35039.0625</v>
      </c>
      <c r="AL42" s="47">
        <f t="shared" si="57"/>
        <v>-12786.126302083328</v>
      </c>
      <c r="AM42" s="45">
        <f t="shared" si="58"/>
        <v>111.19</v>
      </c>
      <c r="AN42" s="46">
        <f t="shared" si="29"/>
        <v>379532.85467599594</v>
      </c>
      <c r="AO42" s="47">
        <f t="shared" si="59"/>
        <v>-169200</v>
      </c>
      <c r="AP42" s="45">
        <f t="shared" si="60"/>
        <v>99.46875</v>
      </c>
      <c r="AQ42" s="46">
        <f t="shared" si="32"/>
        <v>-30546.875</v>
      </c>
      <c r="AR42" s="47">
        <f t="shared" si="61"/>
        <v>-11146.879340277766</v>
      </c>
      <c r="AS42" s="45">
        <f t="shared" si="62"/>
        <v>100.6875</v>
      </c>
      <c r="AT42" s="46">
        <f t="shared" si="35"/>
        <v>42187.5</v>
      </c>
      <c r="AU42" s="47">
        <f t="shared" si="63"/>
        <v>122.60416666667152</v>
      </c>
      <c r="AV42" s="45">
        <f t="shared" si="64"/>
        <v>99.859375</v>
      </c>
      <c r="AW42" s="46">
        <f t="shared" si="38"/>
        <v>252656.25</v>
      </c>
      <c r="AX42" s="47">
        <f t="shared" si="65"/>
        <v>7323.5494791666642</v>
      </c>
      <c r="AY42" s="82">
        <f t="shared" si="66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5"/>
        <v>-185845.02422737214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42">
        <f t="shared" si="2"/>
        <v>45937.625</v>
      </c>
      <c r="BS42" s="58">
        <f t="shared" si="3"/>
        <v>-124144.50467495741</v>
      </c>
      <c r="BT42" s="58">
        <f t="shared" si="4"/>
        <v>-220143.47076595848</v>
      </c>
      <c r="BU42" s="58">
        <f t="shared" si="16"/>
        <v>-86159.312123881318</v>
      </c>
      <c r="BV42" s="58">
        <f t="shared" si="17"/>
        <v>-34298.446538586344</v>
      </c>
      <c r="BW42" s="58">
        <f t="shared" si="0"/>
        <v>-86159.312123881318</v>
      </c>
      <c r="BX42" s="58">
        <f t="shared" si="1"/>
        <v>-32259.648896282699</v>
      </c>
      <c r="BZ42" s="58">
        <f>SUM($BW$13:BW42)</f>
        <v>-264993.9896704625</v>
      </c>
      <c r="CA42" s="58">
        <f>SUM($BW$13:BX42)</f>
        <v>-472051.5036523072</v>
      </c>
      <c r="CE42" s="133">
        <v>45937.625</v>
      </c>
      <c r="CF42" s="54">
        <v>-264993.9896704625</v>
      </c>
      <c r="CG42" s="54">
        <v>-472051.5036523072</v>
      </c>
    </row>
    <row r="43" spans="1:85" x14ac:dyDescent="0.3">
      <c r="A43" s="142">
        <v>45887.625</v>
      </c>
      <c r="B43" s="76">
        <f t="shared" si="41"/>
        <v>94.83</v>
      </c>
      <c r="C43" s="31">
        <f t="shared" si="42"/>
        <v>247603.83386581152</v>
      </c>
      <c r="D43" s="32">
        <f t="shared" si="43"/>
        <v>-120437.5</v>
      </c>
      <c r="E43" s="76">
        <f t="shared" si="44"/>
        <v>100.953</v>
      </c>
      <c r="F43" s="31">
        <f t="shared" si="45"/>
        <v>-57599.999999999345</v>
      </c>
      <c r="G43" s="32">
        <f t="shared" si="46"/>
        <v>-42879.036833333339</v>
      </c>
      <c r="H43" s="76">
        <f t="shared" si="47"/>
        <v>120.14</v>
      </c>
      <c r="I43" s="31">
        <f t="shared" si="48"/>
        <v>-620836.75143560464</v>
      </c>
      <c r="J43" s="32">
        <f t="shared" si="49"/>
        <v>-207152.5</v>
      </c>
      <c r="K43" s="76">
        <f t="shared" si="50"/>
        <v>99.388999999999996</v>
      </c>
      <c r="L43" s="31">
        <f t="shared" si="51"/>
        <v>-152110.00000000384</v>
      </c>
      <c r="M43" s="32">
        <f t="shared" si="52"/>
        <v>-94315.680222222232</v>
      </c>
      <c r="N43" s="82">
        <f t="shared" si="53"/>
        <v>809208.94191252277</v>
      </c>
      <c r="O43" s="82"/>
      <c r="P43" s="82"/>
      <c r="Q43" s="82">
        <f>$G$5*SUM($O$14:O43)-$H$5*SUM($P$14:P43)</f>
        <v>-685953.76080000005</v>
      </c>
      <c r="R43" s="82">
        <f t="shared" si="14"/>
        <v>123255.18111252273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54"/>
        <v>80.77</v>
      </c>
      <c r="AH43" s="46">
        <f t="shared" si="23"/>
        <v>-86451.772261333943</v>
      </c>
      <c r="AI43" s="46">
        <f t="shared" si="55"/>
        <v>-168612.49999999997</v>
      </c>
      <c r="AJ43" s="45">
        <f t="shared" si="56"/>
        <v>99.625</v>
      </c>
      <c r="AK43" s="46">
        <f t="shared" si="26"/>
        <v>-4570.3125</v>
      </c>
      <c r="AL43" s="47">
        <f t="shared" si="57"/>
        <v>-13105.779459635422</v>
      </c>
      <c r="AM43" s="45">
        <f t="shared" si="58"/>
        <v>111.4</v>
      </c>
      <c r="AN43" s="46">
        <f t="shared" si="29"/>
        <v>448241.38871217211</v>
      </c>
      <c r="AO43" s="47">
        <f t="shared" si="59"/>
        <v>-173430</v>
      </c>
      <c r="AP43" s="45">
        <f t="shared" si="60"/>
        <v>99.625</v>
      </c>
      <c r="AQ43" s="46">
        <f t="shared" si="32"/>
        <v>-3984.375</v>
      </c>
      <c r="AR43" s="47">
        <f t="shared" si="61"/>
        <v>-11425.551323784719</v>
      </c>
      <c r="AS43" s="45">
        <f t="shared" si="62"/>
        <v>100.96875</v>
      </c>
      <c r="AT43" s="46">
        <f t="shared" si="35"/>
        <v>63281.250000000007</v>
      </c>
      <c r="AU43" s="47">
        <f t="shared" si="63"/>
        <v>125.66927083334303</v>
      </c>
      <c r="AV43" s="45">
        <f t="shared" si="64"/>
        <v>100.390625</v>
      </c>
      <c r="AW43" s="46">
        <f t="shared" si="38"/>
        <v>308437.5</v>
      </c>
      <c r="AX43" s="47">
        <f t="shared" si="65"/>
        <v>7506.6382161458387</v>
      </c>
      <c r="AY43" s="82">
        <f t="shared" si="66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5"/>
        <v>-220143.47076595848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42">
        <f t="shared" si="2"/>
        <v>45938.625</v>
      </c>
      <c r="BS43" s="58">
        <f t="shared" si="3"/>
        <v>-148043.05396576703</v>
      </c>
      <c r="BT43" s="58">
        <f t="shared" si="4"/>
        <v>-220551.70975011477</v>
      </c>
      <c r="BU43" s="58">
        <f t="shared" si="16"/>
        <v>-23898.54929080962</v>
      </c>
      <c r="BV43" s="58">
        <f t="shared" si="17"/>
        <v>-408.23898415628355</v>
      </c>
      <c r="BW43" s="58">
        <f t="shared" si="0"/>
        <v>-23898.54929080962</v>
      </c>
      <c r="BX43" s="58">
        <f t="shared" si="1"/>
        <v>-383.97209272556245</v>
      </c>
      <c r="BZ43" s="58">
        <f>SUM($BW$13:BW43)</f>
        <v>-288892.5389612721</v>
      </c>
      <c r="CA43" s="58">
        <f>SUM($BW$13:BX43)</f>
        <v>-496334.02503584238</v>
      </c>
      <c r="CE43" s="133">
        <v>45938.625</v>
      </c>
      <c r="CF43" s="54">
        <v>-288892.5389612721</v>
      </c>
      <c r="CG43" s="54">
        <v>-496334.02503584238</v>
      </c>
    </row>
    <row r="44" spans="1:85" x14ac:dyDescent="0.3">
      <c r="A44" s="142">
        <v>45888.625</v>
      </c>
      <c r="B44" s="76">
        <f t="shared" si="41"/>
        <v>94.8</v>
      </c>
      <c r="C44" s="31">
        <f t="shared" si="42"/>
        <v>239616.6134185307</v>
      </c>
      <c r="D44" s="32">
        <f t="shared" si="43"/>
        <v>-123375</v>
      </c>
      <c r="E44" s="76">
        <f t="shared" si="44"/>
        <v>100.99</v>
      </c>
      <c r="F44" s="31">
        <f t="shared" si="45"/>
        <v>-50200.000000000953</v>
      </c>
      <c r="G44" s="32">
        <f t="shared" si="46"/>
        <v>-43924.866999999998</v>
      </c>
      <c r="H44" s="76">
        <f t="shared" si="47"/>
        <v>120.27</v>
      </c>
      <c r="I44" s="31">
        <f t="shared" si="48"/>
        <v>-574979.49138638529</v>
      </c>
      <c r="J44" s="32">
        <f t="shared" si="49"/>
        <v>-212205</v>
      </c>
      <c r="K44" s="76">
        <f t="shared" si="50"/>
        <v>99.484999999999999</v>
      </c>
      <c r="L44" s="31">
        <f t="shared" si="51"/>
        <v>-112750.00000000233</v>
      </c>
      <c r="M44" s="32">
        <f t="shared" si="52"/>
        <v>-96616.062666666665</v>
      </c>
      <c r="N44" s="82">
        <f t="shared" si="53"/>
        <v>788184.90913824795</v>
      </c>
      <c r="O44" s="82"/>
      <c r="P44" s="82"/>
      <c r="Q44" s="82">
        <f>$G$5*SUM($O$14:O44)-$H$5*SUM($P$14:P44)</f>
        <v>-685953.76080000005</v>
      </c>
      <c r="R44" s="82">
        <f t="shared" si="14"/>
        <v>102231.14833824791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54"/>
        <v>80.650000000000006</v>
      </c>
      <c r="AH44" s="46">
        <f t="shared" si="23"/>
        <v>-138322.83561812653</v>
      </c>
      <c r="AI44" s="46">
        <f t="shared" si="55"/>
        <v>-172725</v>
      </c>
      <c r="AJ44" s="45">
        <f t="shared" si="56"/>
        <v>99.5625</v>
      </c>
      <c r="AK44" s="46">
        <f t="shared" si="26"/>
        <v>-16757.8125</v>
      </c>
      <c r="AL44" s="47">
        <f t="shared" si="57"/>
        <v>-13425.4326171875</v>
      </c>
      <c r="AM44" s="45">
        <f t="shared" si="58"/>
        <v>111.26</v>
      </c>
      <c r="AN44" s="46">
        <f t="shared" si="29"/>
        <v>402435.69935472665</v>
      </c>
      <c r="AO44" s="47">
        <f t="shared" si="59"/>
        <v>-177660</v>
      </c>
      <c r="AP44" s="45">
        <f t="shared" si="60"/>
        <v>99.5625</v>
      </c>
      <c r="AQ44" s="46">
        <f t="shared" si="32"/>
        <v>-14609.375</v>
      </c>
      <c r="AR44" s="47">
        <f t="shared" si="61"/>
        <v>-11704.223307291657</v>
      </c>
      <c r="AS44" s="45">
        <f t="shared" si="62"/>
        <v>100.953125</v>
      </c>
      <c r="AT44" s="46">
        <f t="shared" si="35"/>
        <v>62109.375</v>
      </c>
      <c r="AU44" s="47">
        <f t="shared" si="63"/>
        <v>128.734375</v>
      </c>
      <c r="AV44" s="45">
        <f t="shared" si="64"/>
        <v>100.4375</v>
      </c>
      <c r="AW44" s="46">
        <f t="shared" si="38"/>
        <v>313359.375</v>
      </c>
      <c r="AX44" s="47">
        <f t="shared" si="65"/>
        <v>7689.7269531249985</v>
      </c>
      <c r="AY44" s="82">
        <f t="shared" si="66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5"/>
        <v>-220551.70975011477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42">
        <f t="shared" si="2"/>
        <v>45939.625</v>
      </c>
      <c r="BS44" s="58">
        <f t="shared" si="3"/>
        <v>-170674.22798346303</v>
      </c>
      <c r="BT44" s="58">
        <f t="shared" si="4"/>
        <v>-257060.30634517863</v>
      </c>
      <c r="BU44" s="58">
        <f t="shared" si="16"/>
        <v>-22631.174017696001</v>
      </c>
      <c r="BV44" s="58">
        <f t="shared" si="17"/>
        <v>-36508.596595063864</v>
      </c>
      <c r="BW44" s="58">
        <f t="shared" si="0"/>
        <v>-22631.174017696001</v>
      </c>
      <c r="BX44" s="58">
        <f t="shared" si="1"/>
        <v>-34338.421319688285</v>
      </c>
      <c r="BZ44" s="58">
        <f>SUM($BW$13:BW44)</f>
        <v>-311523.71297896811</v>
      </c>
      <c r="CA44" s="58">
        <f>SUM($BW$13:BX44)</f>
        <v>-553303.6203732267</v>
      </c>
      <c r="CE44" s="133">
        <v>45939.625</v>
      </c>
      <c r="CF44" s="54">
        <v>-311523.71297896811</v>
      </c>
      <c r="CG44" s="54">
        <v>-553303.6203732267</v>
      </c>
    </row>
    <row r="45" spans="1:85" x14ac:dyDescent="0.3">
      <c r="A45" s="142">
        <v>45889.625</v>
      </c>
      <c r="B45" s="76">
        <f t="shared" si="41"/>
        <v>94.64</v>
      </c>
      <c r="C45" s="31">
        <f t="shared" si="42"/>
        <v>197018.10436634769</v>
      </c>
      <c r="D45" s="32">
        <f t="shared" si="43"/>
        <v>-126312.49999999999</v>
      </c>
      <c r="E45" s="76">
        <f t="shared" si="44"/>
        <v>101.083</v>
      </c>
      <c r="F45" s="31">
        <f t="shared" si="45"/>
        <v>-31600.000000000251</v>
      </c>
      <c r="G45" s="32">
        <f t="shared" si="46"/>
        <v>-44970.697166666672</v>
      </c>
      <c r="H45" s="76">
        <f t="shared" si="47"/>
        <v>120.39</v>
      </c>
      <c r="I45" s="31">
        <f t="shared" si="48"/>
        <v>-532649.71287941281</v>
      </c>
      <c r="J45" s="32">
        <f t="shared" si="49"/>
        <v>-217257.5</v>
      </c>
      <c r="K45" s="76">
        <f t="shared" si="50"/>
        <v>99.653999999999996</v>
      </c>
      <c r="L45" s="31">
        <f t="shared" si="51"/>
        <v>-43460.000000003587</v>
      </c>
      <c r="M45" s="32">
        <f t="shared" si="52"/>
        <v>-98916.445111111141</v>
      </c>
      <c r="N45" s="82">
        <f t="shared" si="53"/>
        <v>754807.06930131267</v>
      </c>
      <c r="O45" s="82"/>
      <c r="P45" s="82"/>
      <c r="Q45" s="82">
        <f>$G$5*SUM($O$14:O45)-$H$5*SUM($P$14:P45)</f>
        <v>-685953.76080000005</v>
      </c>
      <c r="R45" s="82">
        <f t="shared" si="14"/>
        <v>68853.308501312626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54"/>
        <v>80.42</v>
      </c>
      <c r="AH45" s="46">
        <f t="shared" si="23"/>
        <v>-237742.3737186596</v>
      </c>
      <c r="AI45" s="46">
        <f t="shared" si="55"/>
        <v>-176837.5</v>
      </c>
      <c r="AJ45" s="45">
        <f t="shared" si="56"/>
        <v>99.5078125</v>
      </c>
      <c r="AK45" s="46">
        <f t="shared" si="26"/>
        <v>-27421.875</v>
      </c>
      <c r="AL45" s="47">
        <f t="shared" si="57"/>
        <v>-13745.085774739578</v>
      </c>
      <c r="AM45" s="45">
        <f t="shared" si="58"/>
        <v>111.04</v>
      </c>
      <c r="AN45" s="46">
        <f t="shared" si="29"/>
        <v>330455.33036444843</v>
      </c>
      <c r="AO45" s="47">
        <f t="shared" si="59"/>
        <v>-181890</v>
      </c>
      <c r="AP45" s="45">
        <f t="shared" si="60"/>
        <v>99.5078125</v>
      </c>
      <c r="AQ45" s="46">
        <f t="shared" si="32"/>
        <v>-23906.25</v>
      </c>
      <c r="AR45" s="47">
        <f t="shared" si="61"/>
        <v>-11982.895290798609</v>
      </c>
      <c r="AS45" s="45">
        <f t="shared" si="62"/>
        <v>100.875</v>
      </c>
      <c r="AT45" s="46">
        <f t="shared" si="35"/>
        <v>56250</v>
      </c>
      <c r="AU45" s="47">
        <f t="shared" si="63"/>
        <v>131.79947916667152</v>
      </c>
      <c r="AV45" s="45">
        <f t="shared" si="64"/>
        <v>100.390625</v>
      </c>
      <c r="AW45" s="46">
        <f t="shared" si="38"/>
        <v>308437.5</v>
      </c>
      <c r="AX45" s="47">
        <f t="shared" si="65"/>
        <v>7872.815690104173</v>
      </c>
      <c r="AY45" s="82">
        <f t="shared" si="66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5"/>
        <v>-257060.30634517863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42">
        <f t="shared" si="2"/>
        <v>45940.625</v>
      </c>
      <c r="BS45" s="58">
        <f t="shared" si="3"/>
        <v>-166104.21175023937</v>
      </c>
      <c r="BT45" s="58">
        <f t="shared" si="4"/>
        <v>-350423.55702969374</v>
      </c>
      <c r="BU45" s="58">
        <f t="shared" si="16"/>
        <v>4570.016233223665</v>
      </c>
      <c r="BV45" s="58">
        <f t="shared" si="17"/>
        <v>-93363.250684515107</v>
      </c>
      <c r="BW45" s="58">
        <f t="shared" si="0"/>
        <v>4570.016233223665</v>
      </c>
      <c r="BX45" s="58">
        <f t="shared" si="1"/>
        <v>-87813.472353906225</v>
      </c>
      <c r="BZ45" s="58">
        <f>SUM($BW$13:BW45)</f>
        <v>-306953.69674574444</v>
      </c>
      <c r="CA45" s="58">
        <f>SUM($BW$13:BX45)</f>
        <v>-636547.07649390923</v>
      </c>
      <c r="CE45" s="133">
        <v>45940.625</v>
      </c>
      <c r="CF45" s="54">
        <v>-306953.69674574444</v>
      </c>
      <c r="CG45" s="54">
        <v>-636547.07649390923</v>
      </c>
    </row>
    <row r="46" spans="1:85" x14ac:dyDescent="0.3">
      <c r="A46" s="142">
        <v>45890.625</v>
      </c>
      <c r="B46" s="76">
        <f t="shared" si="41"/>
        <v>94.47</v>
      </c>
      <c r="C46" s="31">
        <f t="shared" si="42"/>
        <v>151757.1884984026</v>
      </c>
      <c r="D46" s="32">
        <f t="shared" si="43"/>
        <v>-129249.99999999999</v>
      </c>
      <c r="E46" s="76">
        <f t="shared" si="44"/>
        <v>100.955</v>
      </c>
      <c r="F46" s="31">
        <f t="shared" si="45"/>
        <v>-57200.000000000269</v>
      </c>
      <c r="G46" s="32">
        <f t="shared" si="46"/>
        <v>-46016.527333333324</v>
      </c>
      <c r="H46" s="76">
        <f t="shared" si="47"/>
        <v>120.12</v>
      </c>
      <c r="I46" s="31">
        <f t="shared" si="48"/>
        <v>-627891.71452009853</v>
      </c>
      <c r="J46" s="32">
        <f t="shared" si="49"/>
        <v>-222309.99999999997</v>
      </c>
      <c r="K46" s="76">
        <f t="shared" si="50"/>
        <v>99.468999999999994</v>
      </c>
      <c r="L46" s="31">
        <f t="shared" si="51"/>
        <v>-119310.00000000453</v>
      </c>
      <c r="M46" s="32">
        <f t="shared" si="52"/>
        <v>-101216.82755555556</v>
      </c>
      <c r="N46" s="82">
        <f t="shared" si="53"/>
        <v>755398.6027962747</v>
      </c>
      <c r="O46" s="82"/>
      <c r="P46" s="82"/>
      <c r="Q46" s="82">
        <f>$G$5*SUM($O$14:O46)-$H$5*SUM($P$14:P46)</f>
        <v>-685953.76080000005</v>
      </c>
      <c r="R46" s="82">
        <f t="shared" si="14"/>
        <v>69444.841996274656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54"/>
        <v>79.984999999999999</v>
      </c>
      <c r="AH46" s="46">
        <f t="shared" si="23"/>
        <v>-425774.97838705848</v>
      </c>
      <c r="AI46" s="46">
        <f t="shared" si="55"/>
        <v>-180950</v>
      </c>
      <c r="AJ46" s="45">
        <f t="shared" si="56"/>
        <v>99.890625</v>
      </c>
      <c r="AK46" s="46">
        <f t="shared" si="26"/>
        <v>47226.5625</v>
      </c>
      <c r="AL46" s="47">
        <f t="shared" si="57"/>
        <v>-14064.738932291672</v>
      </c>
      <c r="AM46" s="45">
        <f t="shared" si="58"/>
        <v>111.36</v>
      </c>
      <c r="AN46" s="46">
        <f t="shared" si="29"/>
        <v>435154.04889575572</v>
      </c>
      <c r="AO46" s="47">
        <f t="shared" si="59"/>
        <v>-186120</v>
      </c>
      <c r="AP46" s="45">
        <f t="shared" si="60"/>
        <v>99.890625</v>
      </c>
      <c r="AQ46" s="46">
        <f t="shared" si="32"/>
        <v>41171.875</v>
      </c>
      <c r="AR46" s="47">
        <f t="shared" si="61"/>
        <v>-12261.567274305562</v>
      </c>
      <c r="AS46" s="45">
        <f t="shared" si="62"/>
        <v>101.578125</v>
      </c>
      <c r="AT46" s="46">
        <f t="shared" si="35"/>
        <v>108984.375</v>
      </c>
      <c r="AU46" s="47">
        <f t="shared" si="63"/>
        <v>134.86458333334303</v>
      </c>
      <c r="AV46" s="45">
        <f t="shared" si="64"/>
        <v>101.875</v>
      </c>
      <c r="AW46" s="46">
        <f t="shared" si="38"/>
        <v>464296.875</v>
      </c>
      <c r="AX46" s="47">
        <f t="shared" si="65"/>
        <v>8055.9044270833401</v>
      </c>
      <c r="AY46" s="82">
        <f t="shared" si="66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5"/>
        <v>-350423.55702969374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42">
        <f t="shared" si="2"/>
        <v>45943.625</v>
      </c>
      <c r="BS46" s="58">
        <f t="shared" si="3"/>
        <v>-147845.27719028643</v>
      </c>
      <c r="BT46" s="58">
        <f t="shared" si="4"/>
        <v>-234486.23727834862</v>
      </c>
      <c r="BU46" s="58">
        <f t="shared" si="16"/>
        <v>18258.934559952933</v>
      </c>
      <c r="BV46" s="58">
        <f t="shared" si="17"/>
        <v>115937.31975134512</v>
      </c>
      <c r="BW46" s="58">
        <f t="shared" si="0"/>
        <v>18258.934559952933</v>
      </c>
      <c r="BX46" s="58">
        <f t="shared" si="1"/>
        <v>109045.67426827279</v>
      </c>
      <c r="BZ46" s="58">
        <f>SUM($BW$13:BW46)</f>
        <v>-288694.76218579151</v>
      </c>
      <c r="CA46" s="58">
        <f>SUM($BW$13:BX46)</f>
        <v>-509242.46766568348</v>
      </c>
      <c r="CE46" s="133">
        <v>45943.625</v>
      </c>
      <c r="CF46" s="54">
        <v>-288694.76218579151</v>
      </c>
      <c r="CG46" s="54">
        <v>-509242.46766568348</v>
      </c>
    </row>
    <row r="47" spans="1:85" x14ac:dyDescent="0.3">
      <c r="A47" s="142">
        <v>45891.625</v>
      </c>
      <c r="B47" s="76">
        <f t="shared" si="41"/>
        <v>94.76</v>
      </c>
      <c r="C47" s="31">
        <f t="shared" si="42"/>
        <v>228966.98615548215</v>
      </c>
      <c r="D47" s="32">
        <f t="shared" si="43"/>
        <v>-132187.5</v>
      </c>
      <c r="E47" s="76">
        <f t="shared" si="44"/>
        <v>101.027</v>
      </c>
      <c r="F47" s="31">
        <f t="shared" si="45"/>
        <v>-42799.999999999731</v>
      </c>
      <c r="G47" s="32">
        <f t="shared" si="46"/>
        <v>-47062.357499999998</v>
      </c>
      <c r="H47" s="76">
        <f t="shared" si="47"/>
        <v>120.28</v>
      </c>
      <c r="I47" s="31">
        <f t="shared" si="48"/>
        <v>-571452.0098441384</v>
      </c>
      <c r="J47" s="32">
        <f t="shared" si="49"/>
        <v>-227362.5</v>
      </c>
      <c r="K47" s="76">
        <f t="shared" si="50"/>
        <v>99.596000000000004</v>
      </c>
      <c r="L47" s="31">
        <f t="shared" si="51"/>
        <v>-67240.000000000597</v>
      </c>
      <c r="M47" s="32">
        <f t="shared" si="52"/>
        <v>-103517.20999999999</v>
      </c>
      <c r="N47" s="82">
        <f t="shared" si="53"/>
        <v>814699.14349961968</v>
      </c>
      <c r="O47" s="82"/>
      <c r="P47" s="82"/>
      <c r="Q47" s="82">
        <f>$G$5*SUM($O$14:O47)-$H$5*SUM($P$14:P47)</f>
        <v>-685953.76080000005</v>
      </c>
      <c r="R47" s="82">
        <f t="shared" si="14"/>
        <v>128745.38269961963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54"/>
        <v>80.45</v>
      </c>
      <c r="AH47" s="46">
        <f t="shared" si="23"/>
        <v>-224774.60787946047</v>
      </c>
      <c r="AI47" s="46">
        <f t="shared" si="55"/>
        <v>-193287.5</v>
      </c>
      <c r="AJ47" s="45">
        <f t="shared" si="56"/>
        <v>99.9921875</v>
      </c>
      <c r="AK47" s="46">
        <f t="shared" si="26"/>
        <v>67031.25</v>
      </c>
      <c r="AL47" s="47">
        <f t="shared" si="57"/>
        <v>-15023.698404947922</v>
      </c>
      <c r="AM47" s="45">
        <f t="shared" si="58"/>
        <v>111.73</v>
      </c>
      <c r="AN47" s="46">
        <f t="shared" si="29"/>
        <v>556211.94219758152</v>
      </c>
      <c r="AO47" s="47">
        <f t="shared" si="59"/>
        <v>-198810</v>
      </c>
      <c r="AP47" s="45">
        <f t="shared" si="60"/>
        <v>99.9921875</v>
      </c>
      <c r="AQ47" s="46">
        <f t="shared" si="32"/>
        <v>58437.5</v>
      </c>
      <c r="AR47" s="47">
        <f t="shared" si="61"/>
        <v>-13097.583224826391</v>
      </c>
      <c r="AS47" s="45">
        <f t="shared" si="62"/>
        <v>101.75</v>
      </c>
      <c r="AT47" s="46">
        <f t="shared" si="35"/>
        <v>121875</v>
      </c>
      <c r="AU47" s="47">
        <f t="shared" si="63"/>
        <v>144.05989583334303</v>
      </c>
      <c r="AV47" s="45">
        <f t="shared" si="64"/>
        <v>102.109375</v>
      </c>
      <c r="AW47" s="46">
        <f t="shared" si="38"/>
        <v>488906.25</v>
      </c>
      <c r="AX47" s="47">
        <f t="shared" si="65"/>
        <v>8605.1706380208416</v>
      </c>
      <c r="AY47" s="82">
        <f t="shared" si="66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5"/>
        <v>-234486.23727834862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42">
        <f t="shared" si="2"/>
        <v>45944.625</v>
      </c>
      <c r="BS47" s="58">
        <f t="shared" si="3"/>
        <v>-146935.20399598725</v>
      </c>
      <c r="BT47" s="58">
        <f t="shared" si="4"/>
        <v>-308327.44804738241</v>
      </c>
      <c r="BU47" s="58">
        <f t="shared" si="16"/>
        <v>910.07319429918425</v>
      </c>
      <c r="BV47" s="58">
        <f t="shared" si="17"/>
        <v>-73841.210769033787</v>
      </c>
      <c r="BW47" s="58">
        <f t="shared" si="0"/>
        <v>910.07319429918425</v>
      </c>
      <c r="BX47" s="58">
        <f t="shared" si="1"/>
        <v>-69451.878259429184</v>
      </c>
      <c r="BZ47" s="58">
        <f>SUM($BW$13:BW47)</f>
        <v>-287784.68899149232</v>
      </c>
      <c r="CA47" s="58">
        <f>SUM($BW$13:BX47)</f>
        <v>-577784.27273081348</v>
      </c>
      <c r="CE47" s="133">
        <v>45944.625</v>
      </c>
      <c r="CF47" s="54">
        <v>-287784.68899149232</v>
      </c>
      <c r="CG47" s="54">
        <v>-577784.27273081348</v>
      </c>
    </row>
    <row r="48" spans="1:85" x14ac:dyDescent="0.3">
      <c r="A48" s="142">
        <v>45894.625</v>
      </c>
      <c r="B48" s="76">
        <f t="shared" si="41"/>
        <v>94.76</v>
      </c>
      <c r="C48" s="31">
        <f t="shared" si="42"/>
        <v>228966.98615548215</v>
      </c>
      <c r="D48" s="32">
        <f t="shared" si="43"/>
        <v>-140999.99999999997</v>
      </c>
      <c r="E48" s="76">
        <f t="shared" si="44"/>
        <v>100.916</v>
      </c>
      <c r="F48" s="31">
        <f t="shared" si="45"/>
        <v>-65000.000000000568</v>
      </c>
      <c r="G48" s="32">
        <f t="shared" si="46"/>
        <v>-50199.847999999984</v>
      </c>
      <c r="H48" s="76">
        <f t="shared" si="47"/>
        <v>120.28</v>
      </c>
      <c r="I48" s="31">
        <f t="shared" si="48"/>
        <v>-571452.0098441384</v>
      </c>
      <c r="J48" s="32">
        <f t="shared" si="49"/>
        <v>-242519.99999999997</v>
      </c>
      <c r="K48" s="76">
        <f t="shared" si="50"/>
        <v>99.394999999999996</v>
      </c>
      <c r="L48" s="31">
        <f t="shared" si="51"/>
        <v>-149650.00000000373</v>
      </c>
      <c r="M48" s="32">
        <f t="shared" si="52"/>
        <v>-110418.35733333332</v>
      </c>
      <c r="N48" s="82">
        <f t="shared" si="53"/>
        <v>757070.48666628415</v>
      </c>
      <c r="O48" s="82"/>
      <c r="P48" s="82"/>
      <c r="Q48" s="82">
        <f>$G$5*SUM($O$14:O48)-$H$5*SUM($P$14:P48)</f>
        <v>-685953.76080000005</v>
      </c>
      <c r="R48" s="82">
        <f t="shared" si="14"/>
        <v>71116.725866284105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54"/>
        <v>80.540000000000006</v>
      </c>
      <c r="AH48" s="46">
        <f t="shared" si="23"/>
        <v>-185871.31036185921</v>
      </c>
      <c r="AI48" s="46">
        <f t="shared" si="55"/>
        <v>-197400</v>
      </c>
      <c r="AJ48" s="45">
        <f t="shared" si="56"/>
        <v>100.1328125</v>
      </c>
      <c r="AK48" s="46">
        <f t="shared" si="26"/>
        <v>94453.125</v>
      </c>
      <c r="AL48" s="47">
        <f t="shared" si="57"/>
        <v>-15343.3515625</v>
      </c>
      <c r="AM48" s="45">
        <f t="shared" si="58"/>
        <v>112.1</v>
      </c>
      <c r="AN48" s="46">
        <f t="shared" si="29"/>
        <v>677269.83549940737</v>
      </c>
      <c r="AO48" s="47">
        <f t="shared" si="59"/>
        <v>-203040</v>
      </c>
      <c r="AP48" s="45">
        <f t="shared" si="60"/>
        <v>100.1328125</v>
      </c>
      <c r="AQ48" s="46">
        <f t="shared" si="32"/>
        <v>82343.75</v>
      </c>
      <c r="AR48" s="47">
        <f t="shared" si="61"/>
        <v>-13376.255208333328</v>
      </c>
      <c r="AS48" s="45">
        <f t="shared" si="62"/>
        <v>101.859375</v>
      </c>
      <c r="AT48" s="46">
        <f t="shared" si="35"/>
        <v>130078.12500000001</v>
      </c>
      <c r="AU48" s="47">
        <f t="shared" si="63"/>
        <v>147.125</v>
      </c>
      <c r="AV48" s="45">
        <f t="shared" si="64"/>
        <v>102.140625</v>
      </c>
      <c r="AW48" s="46">
        <f t="shared" si="38"/>
        <v>492187.5</v>
      </c>
      <c r="AX48" s="47">
        <f t="shared" si="65"/>
        <v>8788.2593750000087</v>
      </c>
      <c r="AY48" s="82">
        <f t="shared" si="66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5"/>
        <v>-308327.44804738241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42">
        <f t="shared" si="2"/>
        <v>45945.625</v>
      </c>
      <c r="BS48" s="58">
        <f t="shared" si="3"/>
        <v>-86411.419812810724</v>
      </c>
      <c r="BT48" s="58">
        <f t="shared" si="4"/>
        <v>-225204.88409246295</v>
      </c>
      <c r="BU48" s="58">
        <f t="shared" si="16"/>
        <v>60523.784183176525</v>
      </c>
      <c r="BV48" s="58">
        <f t="shared" si="17"/>
        <v>83122.56395491946</v>
      </c>
      <c r="BW48" s="58">
        <f t="shared" si="0"/>
        <v>60523.784183176525</v>
      </c>
      <c r="BX48" s="58">
        <f t="shared" si="1"/>
        <v>78181.521297991334</v>
      </c>
      <c r="BZ48" s="58">
        <f>SUM($BW$13:BW48)</f>
        <v>-227260.9048083158</v>
      </c>
      <c r="CA48" s="58">
        <f>SUM($BW$13:BX48)</f>
        <v>-439078.96724964562</v>
      </c>
      <c r="CE48" s="133">
        <v>45945.625</v>
      </c>
      <c r="CF48" s="54">
        <v>-227260.9048083158</v>
      </c>
      <c r="CG48" s="54">
        <v>-439078.96724964562</v>
      </c>
    </row>
    <row r="49" spans="1:85" x14ac:dyDescent="0.3">
      <c r="A49" s="142">
        <v>45895.625</v>
      </c>
      <c r="B49" s="76">
        <f t="shared" si="41"/>
        <v>94.59</v>
      </c>
      <c r="C49" s="31">
        <f t="shared" si="42"/>
        <v>183706.07028753706</v>
      </c>
      <c r="D49" s="32">
        <f t="shared" si="43"/>
        <v>-143937.49999999997</v>
      </c>
      <c r="E49" s="76">
        <f t="shared" si="44"/>
        <v>101.051</v>
      </c>
      <c r="F49" s="31">
        <f t="shared" si="45"/>
        <v>-37999.999999999542</v>
      </c>
      <c r="G49" s="32">
        <f t="shared" si="46"/>
        <v>-51245.678166666636</v>
      </c>
      <c r="H49" s="76">
        <f t="shared" si="47"/>
        <v>120.28</v>
      </c>
      <c r="I49" s="31">
        <f t="shared" si="48"/>
        <v>-571452.0098441384</v>
      </c>
      <c r="J49" s="32">
        <f t="shared" si="49"/>
        <v>-247572.49999999994</v>
      </c>
      <c r="K49" s="76">
        <f t="shared" si="50"/>
        <v>99.643000000000001</v>
      </c>
      <c r="L49" s="31">
        <f t="shared" si="51"/>
        <v>-47970.000000001812</v>
      </c>
      <c r="M49" s="32">
        <f t="shared" si="52"/>
        <v>-112718.73977777774</v>
      </c>
      <c r="N49" s="82">
        <f t="shared" si="53"/>
        <v>787350.01852056209</v>
      </c>
      <c r="O49" s="82"/>
      <c r="P49" s="82"/>
      <c r="Q49" s="82">
        <f>$G$5*SUM($O$14:O49)-$H$5*SUM($P$14:P49)</f>
        <v>-685953.76080000005</v>
      </c>
      <c r="R49" s="82">
        <f t="shared" si="14"/>
        <v>101396.25772056205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54"/>
        <v>80.8</v>
      </c>
      <c r="AH49" s="46">
        <f t="shared" si="23"/>
        <v>-73484.006422130929</v>
      </c>
      <c r="AI49" s="46">
        <f t="shared" si="55"/>
        <v>-201512.49999999994</v>
      </c>
      <c r="AJ49" s="45">
        <f t="shared" si="56"/>
        <v>100.0234375</v>
      </c>
      <c r="AK49" s="46">
        <f t="shared" si="26"/>
        <v>73125</v>
      </c>
      <c r="AL49" s="47">
        <f t="shared" si="57"/>
        <v>-15663.004720052078</v>
      </c>
      <c r="AM49" s="45">
        <f t="shared" si="58"/>
        <v>112.1</v>
      </c>
      <c r="AN49" s="46">
        <f t="shared" si="29"/>
        <v>677269.83549940737</v>
      </c>
      <c r="AO49" s="47">
        <f t="shared" si="59"/>
        <v>-207270</v>
      </c>
      <c r="AP49" s="45">
        <f t="shared" si="60"/>
        <v>100.0234375</v>
      </c>
      <c r="AQ49" s="46">
        <f t="shared" si="32"/>
        <v>63750</v>
      </c>
      <c r="AR49" s="47">
        <f t="shared" si="61"/>
        <v>-13654.927191840281</v>
      </c>
      <c r="AS49" s="45">
        <f t="shared" si="62"/>
        <v>101.734375</v>
      </c>
      <c r="AT49" s="46">
        <f t="shared" si="35"/>
        <v>120703.125</v>
      </c>
      <c r="AU49" s="47">
        <f t="shared" si="63"/>
        <v>150.19010416667152</v>
      </c>
      <c r="AV49" s="45">
        <f t="shared" si="64"/>
        <v>101.921875</v>
      </c>
      <c r="AW49" s="46">
        <f t="shared" si="38"/>
        <v>469218.75</v>
      </c>
      <c r="AX49" s="47">
        <f t="shared" si="65"/>
        <v>8971.3481119791686</v>
      </c>
      <c r="AY49" s="82">
        <f t="shared" si="66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5"/>
        <v>-225204.88409246295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42">
        <f t="shared" si="2"/>
        <v>45946.625</v>
      </c>
      <c r="BS49" s="58">
        <f t="shared" si="3"/>
        <v>-132452.11124250438</v>
      </c>
      <c r="BT49" s="58">
        <f t="shared" si="4"/>
        <v>-347062.47488751484</v>
      </c>
      <c r="BU49" s="58">
        <f t="shared" si="16"/>
        <v>-46040.691429693659</v>
      </c>
      <c r="BV49" s="58">
        <f t="shared" si="17"/>
        <v>-121857.59079505189</v>
      </c>
      <c r="BW49" s="58">
        <f t="shared" si="0"/>
        <v>-46040.691429693659</v>
      </c>
      <c r="BX49" s="58">
        <f t="shared" si="1"/>
        <v>-114614.02748875895</v>
      </c>
      <c r="BZ49" s="58">
        <f>SUM($BW$13:BW49)</f>
        <v>-273301.59623800946</v>
      </c>
      <c r="CA49" s="58">
        <f>SUM($BW$13:BX49)</f>
        <v>-599733.68616809824</v>
      </c>
      <c r="CE49" s="133">
        <v>45946.625</v>
      </c>
      <c r="CF49" s="54">
        <v>-273301.59623800946</v>
      </c>
      <c r="CG49" s="54">
        <v>-599733.68616809824</v>
      </c>
    </row>
    <row r="50" spans="1:85" x14ac:dyDescent="0.3">
      <c r="A50" s="142">
        <v>45896.625</v>
      </c>
      <c r="B50" s="76">
        <f t="shared" si="41"/>
        <v>94.56</v>
      </c>
      <c r="C50" s="31">
        <f t="shared" si="42"/>
        <v>175718.84984025621</v>
      </c>
      <c r="D50" s="32">
        <f t="shared" si="43"/>
        <v>-146875</v>
      </c>
      <c r="E50" s="76">
        <f t="shared" si="44"/>
        <v>101.142</v>
      </c>
      <c r="F50" s="31">
        <f t="shared" si="45"/>
        <v>-19800.000000000749</v>
      </c>
      <c r="G50" s="32">
        <f t="shared" si="46"/>
        <v>-52291.508333333331</v>
      </c>
      <c r="H50" s="76">
        <f t="shared" si="47"/>
        <v>120.28</v>
      </c>
      <c r="I50" s="31">
        <f t="shared" si="48"/>
        <v>-571452.0098441384</v>
      </c>
      <c r="J50" s="32">
        <f t="shared" si="49"/>
        <v>-252625</v>
      </c>
      <c r="K50" s="76">
        <f t="shared" si="50"/>
        <v>99.801000000000002</v>
      </c>
      <c r="L50" s="31">
        <f t="shared" si="51"/>
        <v>16809.999999998694</v>
      </c>
      <c r="M50" s="32">
        <f t="shared" si="52"/>
        <v>-115019.12222222221</v>
      </c>
      <c r="N50" s="82">
        <f t="shared" si="53"/>
        <v>826803.24579550512</v>
      </c>
      <c r="O50" s="82"/>
      <c r="P50" s="82"/>
      <c r="Q50" s="82">
        <f>$G$5*SUM($O$14:O50)-$H$5*SUM($P$14:P50)</f>
        <v>-685953.76080000005</v>
      </c>
      <c r="R50" s="82">
        <f t="shared" si="14"/>
        <v>140849.48499550507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54"/>
        <v>80.510000000000005</v>
      </c>
      <c r="AH50" s="46">
        <f t="shared" si="23"/>
        <v>-198839.07620105834</v>
      </c>
      <c r="AI50" s="46">
        <f t="shared" si="55"/>
        <v>-205624.99999999997</v>
      </c>
      <c r="AJ50" s="45">
        <f t="shared" si="56"/>
        <v>100.359375</v>
      </c>
      <c r="AK50" s="46">
        <f t="shared" si="26"/>
        <v>138632.8125</v>
      </c>
      <c r="AL50" s="47">
        <f t="shared" si="57"/>
        <v>-15982.657877604172</v>
      </c>
      <c r="AM50" s="45">
        <f t="shared" si="58"/>
        <v>112.42</v>
      </c>
      <c r="AN50" s="46">
        <f t="shared" si="29"/>
        <v>781968.55403072259</v>
      </c>
      <c r="AO50" s="47">
        <f t="shared" si="59"/>
        <v>-211500</v>
      </c>
      <c r="AP50" s="45">
        <f t="shared" si="60"/>
        <v>100.359375</v>
      </c>
      <c r="AQ50" s="46">
        <f t="shared" si="32"/>
        <v>120859.375</v>
      </c>
      <c r="AR50" s="47">
        <f t="shared" si="61"/>
        <v>-13933.599175347219</v>
      </c>
      <c r="AS50" s="45">
        <f t="shared" si="62"/>
        <v>102.234375</v>
      </c>
      <c r="AT50" s="46">
        <f t="shared" si="35"/>
        <v>158203.125</v>
      </c>
      <c r="AU50" s="47">
        <f t="shared" si="63"/>
        <v>153.25520833334303</v>
      </c>
      <c r="AV50" s="45">
        <f t="shared" si="64"/>
        <v>102.671875</v>
      </c>
      <c r="AW50" s="46">
        <f t="shared" si="38"/>
        <v>547968.75</v>
      </c>
      <c r="AX50" s="47">
        <f t="shared" si="65"/>
        <v>9154.436848958343</v>
      </c>
      <c r="AY50" s="82">
        <f t="shared" si="66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5"/>
        <v>-347062.47488751484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</row>
    <row r="51" spans="1:85" x14ac:dyDescent="0.3">
      <c r="A51" s="142">
        <v>45897.625</v>
      </c>
      <c r="B51" s="76">
        <f t="shared" si="41"/>
        <v>94.44</v>
      </c>
      <c r="C51" s="31">
        <f t="shared" si="42"/>
        <v>143769.96805111619</v>
      </c>
      <c r="D51" s="32">
        <f t="shared" si="43"/>
        <v>-149812.5</v>
      </c>
      <c r="E51" s="76">
        <f t="shared" si="44"/>
        <v>101.092</v>
      </c>
      <c r="F51" s="31">
        <f t="shared" si="45"/>
        <v>-29800.000000000182</v>
      </c>
      <c r="G51" s="32">
        <f t="shared" si="46"/>
        <v>-53337.338499999983</v>
      </c>
      <c r="H51" s="76">
        <f t="shared" si="47"/>
        <v>120.28</v>
      </c>
      <c r="I51" s="31">
        <f t="shared" si="48"/>
        <v>-571452.0098441384</v>
      </c>
      <c r="J51" s="32">
        <f t="shared" si="49"/>
        <v>-257677.49999999997</v>
      </c>
      <c r="K51" s="76">
        <f t="shared" si="50"/>
        <v>99.775999999999996</v>
      </c>
      <c r="L51" s="31">
        <f t="shared" si="51"/>
        <v>6559.9999999963647</v>
      </c>
      <c r="M51" s="32">
        <f t="shared" si="52"/>
        <v>-117319.50466666663</v>
      </c>
      <c r="N51" s="82">
        <f t="shared" si="53"/>
        <v>795464.81172858458</v>
      </c>
      <c r="O51" s="82"/>
      <c r="P51" s="82"/>
      <c r="Q51" s="82">
        <f>$G$5*SUM($O$14:O51)-$H$5*SUM($P$14:P51)</f>
        <v>-685953.76080000005</v>
      </c>
      <c r="R51" s="82">
        <f t="shared" si="14"/>
        <v>109511.05092858453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</row>
    <row r="52" spans="1:85" x14ac:dyDescent="0.3">
      <c r="A52" s="142">
        <v>45898.625</v>
      </c>
      <c r="B52" s="76">
        <f t="shared" si="41"/>
        <v>94.44</v>
      </c>
      <c r="C52" s="31">
        <f t="shared" si="42"/>
        <v>143769.96805111619</v>
      </c>
      <c r="D52" s="32">
        <f t="shared" si="43"/>
        <v>-152749.99999999997</v>
      </c>
      <c r="E52" s="76">
        <f t="shared" si="44"/>
        <v>101.096</v>
      </c>
      <c r="F52" s="31">
        <f t="shared" si="45"/>
        <v>-28999.999999999203</v>
      </c>
      <c r="G52" s="32">
        <f t="shared" si="46"/>
        <v>-54383.168666666665</v>
      </c>
      <c r="H52" s="76">
        <f t="shared" si="47"/>
        <v>120.25</v>
      </c>
      <c r="I52" s="31">
        <f t="shared" si="48"/>
        <v>-582034.45447087905</v>
      </c>
      <c r="J52" s="32">
        <f t="shared" si="49"/>
        <v>-262729.99999999994</v>
      </c>
      <c r="K52" s="76">
        <f t="shared" si="50"/>
        <v>99.783000000000001</v>
      </c>
      <c r="L52" s="31">
        <f t="shared" si="51"/>
        <v>9429.9999999984157</v>
      </c>
      <c r="M52" s="32">
        <f t="shared" si="52"/>
        <v>-119619.88711111112</v>
      </c>
      <c r="N52" s="82">
        <f t="shared" si="53"/>
        <v>808977.70407754835</v>
      </c>
      <c r="O52" s="82"/>
      <c r="P52" s="82"/>
      <c r="Q52" s="82">
        <f>$G$5*SUM($O$14:O52)-$H$5*SUM($P$14:P52)</f>
        <v>-685953.76080000005</v>
      </c>
      <c r="R52" s="82">
        <f t="shared" si="14"/>
        <v>123023.9432775483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</row>
    <row r="53" spans="1:85" x14ac:dyDescent="0.3">
      <c r="A53" s="142">
        <v>45901.625</v>
      </c>
      <c r="B53" s="76">
        <f t="shared" si="41"/>
        <v>94.4</v>
      </c>
      <c r="C53" s="31">
        <f t="shared" si="42"/>
        <v>133120.34078807323</v>
      </c>
      <c r="D53" s="32">
        <f t="shared" si="43"/>
        <v>-161562.5</v>
      </c>
      <c r="E53" s="76">
        <f t="shared" si="44"/>
        <v>101.01900000000001</v>
      </c>
      <c r="F53" s="31">
        <f t="shared" si="45"/>
        <v>-44399.999999998843</v>
      </c>
      <c r="G53" s="32">
        <f t="shared" si="46"/>
        <v>-57520.65916666665</v>
      </c>
      <c r="H53" s="76">
        <f t="shared" si="47"/>
        <v>120.1</v>
      </c>
      <c r="I53" s="31">
        <f t="shared" si="48"/>
        <v>-634946.67760459706</v>
      </c>
      <c r="J53" s="32">
        <f t="shared" si="49"/>
        <v>-277887.5</v>
      </c>
      <c r="K53" s="76">
        <f t="shared" si="50"/>
        <v>99.632000000000005</v>
      </c>
      <c r="L53" s="31">
        <f t="shared" si="51"/>
        <v>-52480.000000000051</v>
      </c>
      <c r="M53" s="32">
        <f t="shared" si="52"/>
        <v>-126521.03444444446</v>
      </c>
      <c r="N53" s="82">
        <f t="shared" si="53"/>
        <v>807311.64311489125</v>
      </c>
      <c r="O53" s="82"/>
      <c r="P53" s="82"/>
      <c r="Q53" s="82">
        <f>$G$5*SUM($O$14:O53)-$H$5*SUM($P$14:P53)</f>
        <v>-685953.76080000005</v>
      </c>
      <c r="R53" s="82">
        <f t="shared" si="14"/>
        <v>121357.88231489121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</row>
    <row r="54" spans="1:85" x14ac:dyDescent="0.3">
      <c r="A54" s="142">
        <v>45902.625</v>
      </c>
      <c r="B54" s="76">
        <f t="shared" si="41"/>
        <v>94.24</v>
      </c>
      <c r="C54" s="31">
        <f t="shared" si="42"/>
        <v>90521.831735884683</v>
      </c>
      <c r="D54" s="32">
        <f t="shared" si="43"/>
        <v>-164500</v>
      </c>
      <c r="E54" s="76">
        <f t="shared" si="44"/>
        <v>100.976</v>
      </c>
      <c r="F54" s="31">
        <f t="shared" si="45"/>
        <v>-53000.000000000116</v>
      </c>
      <c r="G54" s="32">
        <f t="shared" si="46"/>
        <v>-58566.489333333317</v>
      </c>
      <c r="H54" s="76">
        <f t="shared" si="47"/>
        <v>119.81</v>
      </c>
      <c r="I54" s="31">
        <f t="shared" si="48"/>
        <v>-737243.64232978143</v>
      </c>
      <c r="J54" s="32">
        <f t="shared" si="49"/>
        <v>-282940</v>
      </c>
      <c r="K54" s="76">
        <f t="shared" si="50"/>
        <v>99.481999999999999</v>
      </c>
      <c r="L54" s="31">
        <f t="shared" si="51"/>
        <v>-113980.00000000239</v>
      </c>
      <c r="M54" s="32">
        <f t="shared" si="52"/>
        <v>-128821.4168888889</v>
      </c>
      <c r="N54" s="82">
        <f t="shared" si="53"/>
        <v>814970.54651010828</v>
      </c>
      <c r="O54" s="82"/>
      <c r="P54" s="82"/>
      <c r="Q54" s="82">
        <f>$G$5*SUM($O$14:O54)-$H$5*SUM($P$14:P54)</f>
        <v>-685953.76080000005</v>
      </c>
      <c r="R54" s="82">
        <f t="shared" si="14"/>
        <v>129016.78571010823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</row>
    <row r="55" spans="1:85" x14ac:dyDescent="0.3">
      <c r="A55" s="142">
        <v>45903.625</v>
      </c>
      <c r="B55" s="76">
        <f t="shared" si="41"/>
        <v>94.38</v>
      </c>
      <c r="C55" s="31">
        <f t="shared" si="42"/>
        <v>127795.52715654897</v>
      </c>
      <c r="D55" s="32">
        <f t="shared" si="43"/>
        <v>-167437.5</v>
      </c>
      <c r="E55" s="76">
        <f t="shared" si="44"/>
        <v>101.038</v>
      </c>
      <c r="F55" s="31">
        <f t="shared" si="45"/>
        <v>-40600.000000000589</v>
      </c>
      <c r="G55" s="32">
        <f t="shared" si="46"/>
        <v>-59612.319499999983</v>
      </c>
      <c r="H55" s="76">
        <f t="shared" si="47"/>
        <v>120.08</v>
      </c>
      <c r="I55" s="31">
        <f t="shared" si="48"/>
        <v>-642001.64068909094</v>
      </c>
      <c r="J55" s="32">
        <f t="shared" si="49"/>
        <v>-287992.5</v>
      </c>
      <c r="K55" s="76">
        <f t="shared" si="50"/>
        <v>99.596000000000004</v>
      </c>
      <c r="L55" s="31">
        <f t="shared" si="51"/>
        <v>-67240.000000000597</v>
      </c>
      <c r="M55" s="32">
        <f t="shared" si="52"/>
        <v>-131121.79933333336</v>
      </c>
      <c r="N55" s="82">
        <f t="shared" si="53"/>
        <v>792202.68801230646</v>
      </c>
      <c r="O55" s="82"/>
      <c r="P55" s="82"/>
      <c r="Q55" s="82">
        <f>$G$5*SUM($O$14:O55)-$H$5*SUM($P$14:P55)</f>
        <v>-685953.76080000005</v>
      </c>
      <c r="R55" s="82">
        <f t="shared" si="14"/>
        <v>106248.92721230641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</row>
    <row r="56" spans="1:85" x14ac:dyDescent="0.3">
      <c r="A56" s="142">
        <v>45904.625</v>
      </c>
      <c r="B56" s="76">
        <f t="shared" si="41"/>
        <v>94.54</v>
      </c>
      <c r="C56" s="31">
        <f t="shared" si="42"/>
        <v>170394.03620873194</v>
      </c>
      <c r="D56" s="32">
        <f t="shared" si="43"/>
        <v>-170375</v>
      </c>
      <c r="E56" s="76">
        <f t="shared" si="44"/>
        <v>101.06399999999999</v>
      </c>
      <c r="F56" s="31">
        <f t="shared" si="45"/>
        <v>-35400.000000001339</v>
      </c>
      <c r="G56" s="32">
        <f t="shared" si="46"/>
        <v>-60658.149666666664</v>
      </c>
      <c r="H56" s="76">
        <f t="shared" si="47"/>
        <v>120.3</v>
      </c>
      <c r="I56" s="31">
        <f t="shared" si="48"/>
        <v>-564397.04675963975</v>
      </c>
      <c r="J56" s="32">
        <f t="shared" si="49"/>
        <v>-293045</v>
      </c>
      <c r="K56" s="76">
        <f t="shared" si="50"/>
        <v>99.653999999999996</v>
      </c>
      <c r="L56" s="31">
        <f t="shared" si="51"/>
        <v>-43460.000000003587</v>
      </c>
      <c r="M56" s="32">
        <f t="shared" si="52"/>
        <v>-133422.18177777782</v>
      </c>
      <c r="N56" s="82">
        <f t="shared" si="53"/>
        <v>776637.05085725826</v>
      </c>
      <c r="O56" s="82"/>
      <c r="P56" s="82"/>
      <c r="Q56" s="82">
        <f>$G$5*SUM($O$14:O56)-$H$5*SUM($P$14:P56)</f>
        <v>-685953.76080000005</v>
      </c>
      <c r="R56" s="82">
        <f t="shared" si="14"/>
        <v>90683.290057258215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</row>
    <row r="57" spans="1:85" x14ac:dyDescent="0.3">
      <c r="A57" s="142">
        <v>45905.625</v>
      </c>
      <c r="B57" s="76">
        <f t="shared" si="41"/>
        <v>94.64</v>
      </c>
      <c r="C57" s="31">
        <f t="shared" si="42"/>
        <v>197018.10436634769</v>
      </c>
      <c r="D57" s="32">
        <f t="shared" si="43"/>
        <v>-173312.5</v>
      </c>
      <c r="E57" s="76">
        <f t="shared" si="44"/>
        <v>101.19</v>
      </c>
      <c r="F57" s="31">
        <f t="shared" si="45"/>
        <v>-10200.000000000387</v>
      </c>
      <c r="G57" s="32">
        <f t="shared" si="46"/>
        <v>-61703.979833333331</v>
      </c>
      <c r="H57" s="76">
        <f t="shared" si="47"/>
        <v>120.64</v>
      </c>
      <c r="I57" s="31">
        <f t="shared" si="48"/>
        <v>-444462.67432321608</v>
      </c>
      <c r="J57" s="32">
        <f t="shared" si="49"/>
        <v>-298097.5</v>
      </c>
      <c r="K57" s="76">
        <f t="shared" si="50"/>
        <v>99.900999999999996</v>
      </c>
      <c r="L57" s="31">
        <f t="shared" si="51"/>
        <v>57809.999999996362</v>
      </c>
      <c r="M57" s="32">
        <f t="shared" si="52"/>
        <v>-135722.56422222222</v>
      </c>
      <c r="N57" s="82">
        <f t="shared" si="53"/>
        <v>760257.19430067169</v>
      </c>
      <c r="O57" s="82"/>
      <c r="P57" s="82"/>
      <c r="Q57" s="82">
        <f>$G$5*SUM($O$14:O57)-$H$5*SUM($P$14:P57)</f>
        <v>-685953.76080000005</v>
      </c>
      <c r="R57" s="82">
        <f t="shared" si="14"/>
        <v>74303.433500671643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</row>
    <row r="58" spans="1:85" x14ac:dyDescent="0.3">
      <c r="A58" s="142">
        <v>45908.625</v>
      </c>
      <c r="B58" s="76">
        <f t="shared" si="41"/>
        <v>94.65</v>
      </c>
      <c r="C58" s="31">
        <f t="shared" si="42"/>
        <v>199680.51118210983</v>
      </c>
      <c r="D58" s="32">
        <f t="shared" si="43"/>
        <v>-182125</v>
      </c>
      <c r="E58" s="76">
        <f t="shared" si="44"/>
        <v>101.23099999999999</v>
      </c>
      <c r="F58" s="31">
        <f t="shared" si="45"/>
        <v>-2000.0000000010234</v>
      </c>
      <c r="G58" s="32">
        <f t="shared" si="46"/>
        <v>-64841.470333333316</v>
      </c>
      <c r="H58" s="76">
        <f t="shared" si="47"/>
        <v>120.74</v>
      </c>
      <c r="I58" s="31">
        <f t="shared" si="48"/>
        <v>-409187.85890074214</v>
      </c>
      <c r="J58" s="32">
        <f t="shared" si="49"/>
        <v>-313255</v>
      </c>
      <c r="K58" s="76">
        <f t="shared" si="50"/>
        <v>99.972999999999999</v>
      </c>
      <c r="L58" s="31">
        <f t="shared" si="51"/>
        <v>87329.999999997497</v>
      </c>
      <c r="M58" s="32">
        <f t="shared" si="52"/>
        <v>-142623.71155555558</v>
      </c>
      <c r="N58" s="82">
        <f t="shared" si="53"/>
        <v>751546.12886062812</v>
      </c>
      <c r="O58" s="82"/>
      <c r="P58" s="82"/>
      <c r="Q58" s="82">
        <f>$G$5*SUM($O$14:O58)-$H$5*SUM($P$14:P58)</f>
        <v>-685953.76080000005</v>
      </c>
      <c r="R58" s="82">
        <f t="shared" si="14"/>
        <v>65592.368060628069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</row>
    <row r="59" spans="1:85" x14ac:dyDescent="0.3">
      <c r="A59" s="142">
        <v>45909.625</v>
      </c>
      <c r="B59" s="76">
        <f t="shared" si="41"/>
        <v>94.54</v>
      </c>
      <c r="C59" s="31">
        <f t="shared" si="42"/>
        <v>170394.03620873194</v>
      </c>
      <c r="D59" s="32">
        <f t="shared" si="43"/>
        <v>-185062.49999999997</v>
      </c>
      <c r="E59" s="76">
        <f t="shared" si="44"/>
        <v>101.163</v>
      </c>
      <c r="F59" s="31">
        <f t="shared" si="45"/>
        <v>-15600.000000000591</v>
      </c>
      <c r="G59" s="32">
        <f t="shared" si="46"/>
        <v>-65887.300500000012</v>
      </c>
      <c r="H59" s="76">
        <f t="shared" si="47"/>
        <v>120.66</v>
      </c>
      <c r="I59" s="31">
        <f t="shared" si="48"/>
        <v>-437407.71123872226</v>
      </c>
      <c r="J59" s="32">
        <f t="shared" si="49"/>
        <v>-318307.5</v>
      </c>
      <c r="K59" s="76">
        <f t="shared" si="50"/>
        <v>99.885999999999996</v>
      </c>
      <c r="L59" s="31">
        <f t="shared" si="51"/>
        <v>51659.999999996136</v>
      </c>
      <c r="M59" s="32">
        <f t="shared" si="52"/>
        <v>-144924.09400000004</v>
      </c>
      <c r="N59" s="82">
        <f t="shared" si="53"/>
        <v>729269.95394745097</v>
      </c>
      <c r="O59" s="82"/>
      <c r="P59" s="82"/>
      <c r="Q59" s="82">
        <f>$G$5*SUM($O$14:O59)-$H$5*SUM($P$14:P59)</f>
        <v>-685953.76080000005</v>
      </c>
      <c r="R59" s="82">
        <f t="shared" si="14"/>
        <v>43316.193147450918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</row>
    <row r="60" spans="1:85" x14ac:dyDescent="0.3">
      <c r="A60" s="142">
        <v>45910.625</v>
      </c>
      <c r="B60" s="76">
        <f t="shared" si="41"/>
        <v>94.53</v>
      </c>
      <c r="C60" s="31">
        <f t="shared" si="42"/>
        <v>167731.62939296983</v>
      </c>
      <c r="D60" s="32">
        <f t="shared" si="43"/>
        <v>-188000</v>
      </c>
      <c r="E60" s="76">
        <f t="shared" si="44"/>
        <v>101.126</v>
      </c>
      <c r="F60" s="31">
        <f t="shared" si="45"/>
        <v>-22999.999999998978</v>
      </c>
      <c r="G60" s="32">
        <f t="shared" si="46"/>
        <v>-66933.130666666664</v>
      </c>
      <c r="H60" s="76">
        <f t="shared" si="47"/>
        <v>120.75</v>
      </c>
      <c r="I60" s="31">
        <f t="shared" si="48"/>
        <v>-405660.37735849048</v>
      </c>
      <c r="J60" s="32">
        <f t="shared" si="49"/>
        <v>-323360</v>
      </c>
      <c r="K60" s="76">
        <f t="shared" si="50"/>
        <v>99.86</v>
      </c>
      <c r="L60" s="31">
        <f t="shared" si="51"/>
        <v>40999.999999997672</v>
      </c>
      <c r="M60" s="32">
        <f t="shared" si="52"/>
        <v>-147224.47644444447</v>
      </c>
      <c r="N60" s="82">
        <f t="shared" si="53"/>
        <v>692460.66097367916</v>
      </c>
      <c r="O60" s="82"/>
      <c r="P60" s="82"/>
      <c r="Q60" s="82">
        <f>$G$5*SUM($O$14:O60)-$H$5*SUM($P$14:P60)</f>
        <v>-685953.76080000005</v>
      </c>
      <c r="R60" s="82">
        <f t="shared" si="14"/>
        <v>6506.9001736791106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</row>
    <row r="61" spans="1:85" x14ac:dyDescent="0.3">
      <c r="A61" s="142">
        <v>45911.625</v>
      </c>
      <c r="B61" s="76">
        <f t="shared" si="41"/>
        <v>92.29</v>
      </c>
      <c r="C61" s="31">
        <f t="shared" si="42"/>
        <v>-428647.49733759201</v>
      </c>
      <c r="D61" s="32">
        <f t="shared" si="43"/>
        <v>-190937.49999999997</v>
      </c>
      <c r="E61" s="76">
        <f t="shared" si="44"/>
        <v>101.012</v>
      </c>
      <c r="F61" s="31">
        <f t="shared" si="45"/>
        <v>-45799.99999999984</v>
      </c>
      <c r="G61" s="32">
        <f t="shared" si="46"/>
        <v>-67978.960833333345</v>
      </c>
      <c r="H61" s="76">
        <f t="shared" si="47"/>
        <v>120.76</v>
      </c>
      <c r="I61" s="31">
        <f t="shared" si="48"/>
        <v>-402132.89581624354</v>
      </c>
      <c r="J61" s="32">
        <f t="shared" si="49"/>
        <v>-328412.5</v>
      </c>
      <c r="K61" s="76">
        <f t="shared" si="50"/>
        <v>99.715000000000003</v>
      </c>
      <c r="L61" s="31">
        <f t="shared" si="51"/>
        <v>-18450.000000000698</v>
      </c>
      <c r="M61" s="32">
        <f t="shared" si="52"/>
        <v>-149524.85888888888</v>
      </c>
      <c r="N61" s="82">
        <f t="shared" si="53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4"/>
        <v>14395.108923095191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</row>
    <row r="62" spans="1:85" ht="15" thickBot="1" x14ac:dyDescent="0.35">
      <c r="A62" s="142">
        <v>45912.625</v>
      </c>
      <c r="B62" s="76">
        <f t="shared" si="41"/>
        <v>92.46</v>
      </c>
      <c r="C62" s="31">
        <f t="shared" si="42"/>
        <v>-383386.58146965242</v>
      </c>
      <c r="D62" s="32">
        <f t="shared" si="43"/>
        <v>-193874.99999999997</v>
      </c>
      <c r="E62" s="76">
        <f t="shared" si="44"/>
        <v>100.934</v>
      </c>
      <c r="F62" s="31">
        <f t="shared" si="45"/>
        <v>-61400.000000000429</v>
      </c>
      <c r="G62" s="32">
        <f t="shared" si="46"/>
        <v>-69024.790999999983</v>
      </c>
      <c r="H62" s="76">
        <f t="shared" si="47"/>
        <v>120.63</v>
      </c>
      <c r="I62" s="31">
        <f t="shared" si="48"/>
        <v>-447990.15586546774</v>
      </c>
      <c r="J62" s="32">
        <f t="shared" si="49"/>
        <v>-333464.99999999994</v>
      </c>
      <c r="K62" s="76">
        <f t="shared" si="50"/>
        <v>99.519000000000005</v>
      </c>
      <c r="L62" s="31">
        <f t="shared" si="51"/>
        <v>-98809.999999999869</v>
      </c>
      <c r="M62" s="32">
        <f t="shared" si="52"/>
        <v>-151825.24133333334</v>
      </c>
      <c r="N62" s="82">
        <f t="shared" si="53"/>
        <v>83983.124062482471</v>
      </c>
      <c r="O62" s="82"/>
      <c r="P62" s="82"/>
      <c r="Q62" s="82">
        <f>$G$5*SUM($O$14:O62)-$H$5*SUM($P$14:P62)</f>
        <v>-42369.391500000027</v>
      </c>
      <c r="R62" s="82">
        <f t="shared" si="14"/>
        <v>41613.732562482444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</row>
    <row r="63" spans="1:85" x14ac:dyDescent="0.3">
      <c r="A63" s="142">
        <v>45915.625</v>
      </c>
      <c r="B63" s="76">
        <f t="shared" si="41"/>
        <v>92.46</v>
      </c>
      <c r="C63" s="31">
        <f t="shared" si="42"/>
        <v>-383386.58146965242</v>
      </c>
      <c r="D63" s="32">
        <f t="shared" si="43"/>
        <v>-202687.5</v>
      </c>
      <c r="E63" s="76">
        <f t="shared" si="44"/>
        <v>100.944</v>
      </c>
      <c r="F63" s="31">
        <f t="shared" si="45"/>
        <v>-59399.999999999411</v>
      </c>
      <c r="G63" s="32">
        <f t="shared" si="46"/>
        <v>-72162.281499999997</v>
      </c>
      <c r="H63" s="76">
        <f t="shared" si="47"/>
        <v>120.7</v>
      </c>
      <c r="I63" s="31">
        <f t="shared" si="48"/>
        <v>-423297.78506972984</v>
      </c>
      <c r="J63" s="32">
        <f t="shared" si="49"/>
        <v>-348622.5</v>
      </c>
      <c r="K63" s="76">
        <f t="shared" si="50"/>
        <v>99.558000000000007</v>
      </c>
      <c r="L63" s="31">
        <f t="shared" si="51"/>
        <v>-82819.999999999258</v>
      </c>
      <c r="M63" s="32">
        <f t="shared" si="52"/>
        <v>-158726.38866666669</v>
      </c>
      <c r="N63" s="82">
        <f t="shared" si="53"/>
        <v>75862.096433410828</v>
      </c>
      <c r="O63" s="82"/>
      <c r="P63" s="82"/>
      <c r="Q63" s="82">
        <f>$G$5*SUM($O$14:O63)-$H$5*SUM($P$14:P63)</f>
        <v>-42369.391500000027</v>
      </c>
      <c r="R63" s="82">
        <f t="shared" si="14"/>
        <v>33492.704933410801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</row>
    <row r="64" spans="1:85" x14ac:dyDescent="0.3">
      <c r="A64" s="142">
        <v>45916.625</v>
      </c>
      <c r="B64" s="76">
        <f t="shared" si="41"/>
        <v>92.35</v>
      </c>
      <c r="C64" s="31">
        <f t="shared" si="42"/>
        <v>-412673.05644302757</v>
      </c>
      <c r="D64" s="32">
        <f t="shared" si="43"/>
        <v>-205625</v>
      </c>
      <c r="E64" s="76">
        <f t="shared" si="44"/>
        <v>100.953</v>
      </c>
      <c r="F64" s="31">
        <f t="shared" si="45"/>
        <v>-57599.999999999345</v>
      </c>
      <c r="G64" s="32">
        <f t="shared" si="46"/>
        <v>-73208.111666666664</v>
      </c>
      <c r="H64" s="76">
        <f t="shared" si="47"/>
        <v>120.66</v>
      </c>
      <c r="I64" s="31">
        <f t="shared" si="48"/>
        <v>-437407.71123872226</v>
      </c>
      <c r="J64" s="32">
        <f t="shared" si="49"/>
        <v>-353675</v>
      </c>
      <c r="K64" s="76">
        <f t="shared" si="50"/>
        <v>99.569000000000003</v>
      </c>
      <c r="L64" s="31">
        <f t="shared" si="51"/>
        <v>-78310.000000001019</v>
      </c>
      <c r="M64" s="32">
        <f t="shared" si="52"/>
        <v>-161026.77111111107</v>
      </c>
      <c r="N64" s="82">
        <f t="shared" si="53"/>
        <v>64255.995351248595</v>
      </c>
      <c r="O64" s="82"/>
      <c r="P64" s="82"/>
      <c r="Q64" s="82">
        <f>$G$5*SUM($O$14:O64)-$H$5*SUM($P$14:P64)</f>
        <v>-42369.391500000027</v>
      </c>
      <c r="R64" s="82">
        <f t="shared" si="14"/>
        <v>21886.603851248568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</row>
    <row r="65" spans="1:62" x14ac:dyDescent="0.3">
      <c r="A65" s="142">
        <v>45917.625</v>
      </c>
      <c r="B65" s="76">
        <f t="shared" si="41"/>
        <v>92.39</v>
      </c>
      <c r="C65" s="31">
        <f t="shared" si="42"/>
        <v>-402023.42917997902</v>
      </c>
      <c r="D65" s="32">
        <f t="shared" si="43"/>
        <v>-208562.49999999997</v>
      </c>
      <c r="E65" s="76">
        <f t="shared" si="44"/>
        <v>100.971</v>
      </c>
      <c r="F65" s="31">
        <f t="shared" si="45"/>
        <v>-53999.999999999207</v>
      </c>
      <c r="G65" s="32">
        <f t="shared" si="46"/>
        <v>-74253.941833333301</v>
      </c>
      <c r="H65" s="76">
        <f t="shared" si="47"/>
        <v>120.67</v>
      </c>
      <c r="I65" s="31">
        <f t="shared" si="48"/>
        <v>-433880.22969647532</v>
      </c>
      <c r="J65" s="32">
        <f t="shared" si="49"/>
        <v>-358727.49999999994</v>
      </c>
      <c r="K65" s="76">
        <f t="shared" si="50"/>
        <v>99.600999999999999</v>
      </c>
      <c r="L65" s="31">
        <f t="shared" si="51"/>
        <v>-65190.000000002474</v>
      </c>
      <c r="M65" s="32">
        <f t="shared" si="52"/>
        <v>-163327.15355555556</v>
      </c>
      <c r="N65" s="82">
        <f t="shared" si="53"/>
        <v>81758.588794270676</v>
      </c>
      <c r="O65" s="82"/>
      <c r="P65" s="82"/>
      <c r="Q65" s="82">
        <f>$G$5*SUM($O$14:O65)-$H$5*SUM($P$14:P65)</f>
        <v>-42369.391500000027</v>
      </c>
      <c r="R65" s="82">
        <f t="shared" si="14"/>
        <v>39389.197294270649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</row>
    <row r="66" spans="1:62" x14ac:dyDescent="0.3">
      <c r="A66" s="142">
        <v>45918.625</v>
      </c>
      <c r="B66" s="76">
        <f t="shared" si="41"/>
        <v>92.67</v>
      </c>
      <c r="C66" s="31">
        <f t="shared" si="42"/>
        <v>-327476.03833865881</v>
      </c>
      <c r="D66" s="32">
        <f t="shared" si="43"/>
        <v>-211500</v>
      </c>
      <c r="E66" s="76">
        <f t="shared" si="44"/>
        <v>100.956</v>
      </c>
      <c r="F66" s="31">
        <f t="shared" si="45"/>
        <v>-56999.999999999316</v>
      </c>
      <c r="G66" s="32">
        <f t="shared" si="46"/>
        <v>-75299.771999999983</v>
      </c>
      <c r="H66" s="76">
        <f t="shared" si="47"/>
        <v>120.7</v>
      </c>
      <c r="I66" s="31">
        <f t="shared" si="48"/>
        <v>-423297.78506972984</v>
      </c>
      <c r="J66" s="32">
        <f t="shared" si="49"/>
        <v>-363780</v>
      </c>
      <c r="K66" s="76">
        <f t="shared" si="50"/>
        <v>99.516000000000005</v>
      </c>
      <c r="L66" s="31">
        <f t="shared" si="51"/>
        <v>-100039.99999999991</v>
      </c>
      <c r="M66" s="32">
        <f t="shared" si="52"/>
        <v>-165627.53600000002</v>
      </c>
      <c r="N66" s="82">
        <f t="shared" si="53"/>
        <v>114733.98273107031</v>
      </c>
      <c r="O66" s="82"/>
      <c r="P66" s="82"/>
      <c r="Q66" s="82">
        <f>$G$5*SUM($O$14:O66)-$H$5*SUM($P$14:P66)</f>
        <v>-42369.391500000027</v>
      </c>
      <c r="R66" s="82">
        <f t="shared" si="14"/>
        <v>72364.591231070284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</row>
    <row r="67" spans="1:62" x14ac:dyDescent="0.3">
      <c r="A67" s="142">
        <v>45919.625</v>
      </c>
      <c r="B67" s="76">
        <f t="shared" si="41"/>
        <v>92.67</v>
      </c>
      <c r="C67" s="31">
        <f t="shared" si="42"/>
        <v>-327476.03833865881</v>
      </c>
      <c r="D67" s="32">
        <f t="shared" si="43"/>
        <v>-214437.5</v>
      </c>
      <c r="E67" s="76">
        <f t="shared" si="44"/>
        <v>100.904</v>
      </c>
      <c r="F67" s="31">
        <f t="shared" si="45"/>
        <v>-67400.000000000669</v>
      </c>
      <c r="G67" s="32">
        <f t="shared" si="46"/>
        <v>-76345.602166666693</v>
      </c>
      <c r="H67" s="76">
        <f t="shared" si="47"/>
        <v>120.71</v>
      </c>
      <c r="I67" s="31">
        <f t="shared" si="48"/>
        <v>-419770.30352748767</v>
      </c>
      <c r="J67" s="32">
        <f t="shared" si="49"/>
        <v>-368832.5</v>
      </c>
      <c r="K67" s="76">
        <f t="shared" si="50"/>
        <v>99.414000000000001</v>
      </c>
      <c r="L67" s="31">
        <f t="shared" si="51"/>
        <v>-141860.00000000148</v>
      </c>
      <c r="M67" s="32">
        <f t="shared" si="52"/>
        <v>-167927.91844444443</v>
      </c>
      <c r="N67" s="82">
        <f t="shared" si="53"/>
        <v>80646.948911050305</v>
      </c>
      <c r="O67" s="82"/>
      <c r="P67" s="82"/>
      <c r="Q67" s="82">
        <f>$G$5*SUM($O$14:O67)-$H$5*SUM($P$14:P67)</f>
        <v>-42369.391500000027</v>
      </c>
      <c r="R67" s="82">
        <f t="shared" si="14"/>
        <v>38277.557411050278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</row>
    <row r="68" spans="1:62" x14ac:dyDescent="0.3">
      <c r="A68" s="142">
        <v>45922.625</v>
      </c>
      <c r="B68" s="76">
        <f t="shared" si="41"/>
        <v>92.52</v>
      </c>
      <c r="C68" s="31">
        <f t="shared" si="42"/>
        <v>-367412.14057508245</v>
      </c>
      <c r="D68" s="32">
        <f t="shared" si="43"/>
        <v>-223249.99999999997</v>
      </c>
      <c r="E68" s="76">
        <f t="shared" si="44"/>
        <v>100.913</v>
      </c>
      <c r="F68" s="31">
        <f t="shared" si="45"/>
        <v>-65600.000000000582</v>
      </c>
      <c r="G68" s="32">
        <f t="shared" si="46"/>
        <v>-79483.092666666649</v>
      </c>
      <c r="H68" s="76">
        <f t="shared" si="47"/>
        <v>120.61</v>
      </c>
      <c r="I68" s="31">
        <f t="shared" si="48"/>
        <v>-455045.11894996156</v>
      </c>
      <c r="J68" s="32">
        <f t="shared" si="49"/>
        <v>-383989.99999999994</v>
      </c>
      <c r="K68" s="76">
        <f t="shared" si="50"/>
        <v>99.441000000000003</v>
      </c>
      <c r="L68" s="31">
        <f t="shared" si="51"/>
        <v>-130790.00000000108</v>
      </c>
      <c r="M68" s="32">
        <f t="shared" si="52"/>
        <v>-174829.06577777772</v>
      </c>
      <c r="N68" s="82">
        <f t="shared" si="53"/>
        <v>87837.005263767525</v>
      </c>
      <c r="O68" s="82"/>
      <c r="P68" s="82"/>
      <c r="Q68" s="82">
        <f>$G$5*SUM($O$14:O68)-$H$5*SUM($P$14:P68)</f>
        <v>-42369.391500000027</v>
      </c>
      <c r="R68" s="82">
        <f t="shared" si="14"/>
        <v>45467.613763767498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</row>
    <row r="69" spans="1:62" x14ac:dyDescent="0.3">
      <c r="A69" s="142">
        <v>45923.625</v>
      </c>
      <c r="B69" s="76">
        <f t="shared" si="41"/>
        <v>92.67</v>
      </c>
      <c r="C69" s="31">
        <f t="shared" si="42"/>
        <v>-327476.03833865881</v>
      </c>
      <c r="D69" s="32">
        <f t="shared" si="43"/>
        <v>-226187.49999999994</v>
      </c>
      <c r="E69" s="76">
        <f t="shared" si="44"/>
        <v>100.883</v>
      </c>
      <c r="F69" s="31">
        <f t="shared" si="45"/>
        <v>-71600.000000000815</v>
      </c>
      <c r="G69" s="32">
        <f t="shared" si="46"/>
        <v>-80528.922833333272</v>
      </c>
      <c r="H69" s="76">
        <f t="shared" si="47"/>
        <v>120.6</v>
      </c>
      <c r="I69" s="31">
        <f t="shared" si="48"/>
        <v>-458572.6004922085</v>
      </c>
      <c r="J69" s="32">
        <f t="shared" si="49"/>
        <v>-389042.49999999994</v>
      </c>
      <c r="K69" s="76">
        <f t="shared" si="50"/>
        <v>99.381</v>
      </c>
      <c r="L69" s="31">
        <f t="shared" si="51"/>
        <v>-155390.00000000201</v>
      </c>
      <c r="M69" s="32">
        <f t="shared" si="52"/>
        <v>-177129.44822222221</v>
      </c>
      <c r="N69" s="82">
        <f t="shared" si="53"/>
        <v>113561.03676465951</v>
      </c>
      <c r="O69" s="82"/>
      <c r="P69" s="82"/>
      <c r="Q69" s="82">
        <f>$G$5*SUM($O$14:O69)-$H$5*SUM($P$14:P69)</f>
        <v>-42369.391500000027</v>
      </c>
      <c r="R69" s="82">
        <f t="shared" si="14"/>
        <v>71191.645264659484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</row>
    <row r="70" spans="1:62" x14ac:dyDescent="0.3">
      <c r="A70" s="142">
        <v>45924.625</v>
      </c>
      <c r="B70" s="76">
        <f t="shared" si="41"/>
        <v>92.59</v>
      </c>
      <c r="C70" s="31">
        <f t="shared" si="42"/>
        <v>-348775.29286475031</v>
      </c>
      <c r="D70" s="32">
        <f t="shared" si="43"/>
        <v>-229125</v>
      </c>
      <c r="E70" s="76">
        <f t="shared" si="44"/>
        <v>100.893</v>
      </c>
      <c r="F70" s="31">
        <f t="shared" si="45"/>
        <v>-69599.999999999796</v>
      </c>
      <c r="G70" s="32">
        <f t="shared" si="46"/>
        <v>-81574.752999999982</v>
      </c>
      <c r="H70" s="76">
        <f t="shared" si="47"/>
        <v>120.67</v>
      </c>
      <c r="I70" s="31">
        <f t="shared" si="48"/>
        <v>-433880.22969647532</v>
      </c>
      <c r="J70" s="32">
        <f t="shared" si="49"/>
        <v>-394095</v>
      </c>
      <c r="K70" s="76">
        <f t="shared" si="50"/>
        <v>99.414000000000001</v>
      </c>
      <c r="L70" s="31">
        <f t="shared" si="51"/>
        <v>-141860.00000000148</v>
      </c>
      <c r="M70" s="32">
        <f t="shared" si="52"/>
        <v>-179429.83066666668</v>
      </c>
      <c r="N70" s="82">
        <f t="shared" si="53"/>
        <v>79959.859165056521</v>
      </c>
      <c r="O70" s="82"/>
      <c r="P70" s="82"/>
      <c r="Q70" s="82">
        <f>$G$5*SUM($O$14:O70)-$H$5*SUM($P$14:P70)</f>
        <v>-42369.391500000027</v>
      </c>
      <c r="R70" s="82">
        <f t="shared" si="14"/>
        <v>37590.467665056494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</row>
    <row r="71" spans="1:62" x14ac:dyDescent="0.3">
      <c r="A71" s="142">
        <v>45925.625</v>
      </c>
      <c r="B71" s="76">
        <f t="shared" si="41"/>
        <v>92.45</v>
      </c>
      <c r="C71" s="31">
        <f t="shared" si="42"/>
        <v>-386048.98828541179</v>
      </c>
      <c r="D71" s="32">
        <f t="shared" si="43"/>
        <v>-232062.49999999997</v>
      </c>
      <c r="E71" s="76">
        <f t="shared" si="44"/>
        <v>100.822</v>
      </c>
      <c r="F71" s="31">
        <f t="shared" si="45"/>
        <v>-83799.999999999374</v>
      </c>
      <c r="G71" s="32">
        <f t="shared" si="46"/>
        <v>-82620.583166666649</v>
      </c>
      <c r="H71" s="76">
        <f t="shared" si="47"/>
        <v>120.43</v>
      </c>
      <c r="I71" s="31">
        <f t="shared" si="48"/>
        <v>-518539.78671042033</v>
      </c>
      <c r="J71" s="32">
        <f t="shared" si="49"/>
        <v>-399147.49999999994</v>
      </c>
      <c r="K71" s="76">
        <f t="shared" si="50"/>
        <v>99.263000000000005</v>
      </c>
      <c r="L71" s="31">
        <f t="shared" si="51"/>
        <v>-203769.99999999994</v>
      </c>
      <c r="M71" s="32">
        <f t="shared" si="52"/>
        <v>-181730.21311111108</v>
      </c>
      <c r="N71" s="82">
        <f t="shared" si="53"/>
        <v>80496.168480563618</v>
      </c>
      <c r="O71" s="82"/>
      <c r="P71" s="82"/>
      <c r="Q71" s="82">
        <f>$G$5*SUM($O$14:O71)-$H$5*SUM($P$14:P71)</f>
        <v>-42369.391500000027</v>
      </c>
      <c r="R71" s="82">
        <f t="shared" si="14"/>
        <v>38126.776980563591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</row>
    <row r="72" spans="1:62" x14ac:dyDescent="0.3">
      <c r="A72" s="142">
        <v>45926.625</v>
      </c>
      <c r="B72" s="76">
        <f t="shared" si="41"/>
        <v>92.46</v>
      </c>
      <c r="C72" s="31">
        <f t="shared" si="42"/>
        <v>-383386.58146965242</v>
      </c>
      <c r="D72" s="32">
        <f t="shared" si="43"/>
        <v>-234999.99999999997</v>
      </c>
      <c r="E72" s="76">
        <f t="shared" si="44"/>
        <v>100.866</v>
      </c>
      <c r="F72" s="31">
        <f t="shared" si="45"/>
        <v>-75000</v>
      </c>
      <c r="G72" s="32">
        <f t="shared" si="46"/>
        <v>-83666.413333333301</v>
      </c>
      <c r="H72" s="76">
        <f t="shared" si="47"/>
        <v>120.43</v>
      </c>
      <c r="I72" s="31">
        <f t="shared" si="48"/>
        <v>-518539.78671042033</v>
      </c>
      <c r="J72" s="32">
        <f t="shared" si="49"/>
        <v>-404199.99999999994</v>
      </c>
      <c r="K72" s="76">
        <f t="shared" si="50"/>
        <v>99.38</v>
      </c>
      <c r="L72" s="31">
        <f t="shared" si="51"/>
        <v>-155800.00000000396</v>
      </c>
      <c r="M72" s="32">
        <f t="shared" si="52"/>
        <v>-184030.59555555551</v>
      </c>
      <c r="N72" s="82">
        <f t="shared" si="53"/>
        <v>123189.02301854177</v>
      </c>
      <c r="O72" s="82"/>
      <c r="P72" s="82"/>
      <c r="Q72" s="82">
        <f>$G$5*SUM($O$14:O72)-$H$5*SUM($P$14:P72)</f>
        <v>-42369.391500000027</v>
      </c>
      <c r="R72" s="82">
        <f t="shared" si="14"/>
        <v>80819.631518541748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</row>
    <row r="73" spans="1:62" x14ac:dyDescent="0.3">
      <c r="A73" s="142">
        <v>45929.625</v>
      </c>
      <c r="B73" s="76">
        <f t="shared" si="41"/>
        <v>92.5</v>
      </c>
      <c r="C73" s="31">
        <f t="shared" si="42"/>
        <v>-372736.95420660393</v>
      </c>
      <c r="D73" s="32">
        <f t="shared" si="43"/>
        <v>-243812.50000000003</v>
      </c>
      <c r="E73" s="76">
        <f t="shared" si="44"/>
        <v>100.89</v>
      </c>
      <c r="F73" s="31">
        <f t="shared" si="45"/>
        <v>-70199.999999999825</v>
      </c>
      <c r="G73" s="32">
        <f t="shared" si="46"/>
        <v>-86803.903833333359</v>
      </c>
      <c r="H73" s="76">
        <f t="shared" si="47"/>
        <v>120.76</v>
      </c>
      <c r="I73" s="31">
        <f t="shared" si="48"/>
        <v>-402132.89581624354</v>
      </c>
      <c r="J73" s="32">
        <f t="shared" si="49"/>
        <v>-419357.50000000006</v>
      </c>
      <c r="K73" s="76">
        <f t="shared" si="50"/>
        <v>99.456000000000003</v>
      </c>
      <c r="L73" s="31">
        <f t="shared" si="51"/>
        <v>-124640.00000000084</v>
      </c>
      <c r="M73" s="32">
        <f t="shared" si="52"/>
        <v>-190931.74288888896</v>
      </c>
      <c r="N73" s="82">
        <f t="shared" si="53"/>
        <v>46373.102554083103</v>
      </c>
      <c r="O73" s="82"/>
      <c r="P73" s="82"/>
      <c r="Q73" s="82">
        <f>$G$5*SUM($O$14:O73)-$H$5*SUM($P$14:P73)</f>
        <v>-42369.391500000027</v>
      </c>
      <c r="R73" s="82">
        <f t="shared" si="14"/>
        <v>4003.7110540830763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</row>
    <row r="74" spans="1:62" x14ac:dyDescent="0.3">
      <c r="A74" s="142">
        <v>45930.625</v>
      </c>
      <c r="B74" s="76">
        <f t="shared" si="41"/>
        <v>92.47</v>
      </c>
      <c r="C74" s="31">
        <f t="shared" si="42"/>
        <v>-380724.17465388752</v>
      </c>
      <c r="D74" s="32">
        <f t="shared" si="43"/>
        <v>-246750</v>
      </c>
      <c r="E74" s="76">
        <f t="shared" si="44"/>
        <v>100.89400000000001</v>
      </c>
      <c r="F74" s="31">
        <f t="shared" si="45"/>
        <v>-69399.999999998836</v>
      </c>
      <c r="G74" s="32">
        <f t="shared" si="46"/>
        <v>-87849.733999999997</v>
      </c>
      <c r="H74" s="76">
        <f t="shared" si="47"/>
        <v>120.78</v>
      </c>
      <c r="I74" s="31">
        <f t="shared" si="48"/>
        <v>-395077.93273174972</v>
      </c>
      <c r="J74" s="32">
        <f t="shared" si="49"/>
        <v>-424410</v>
      </c>
      <c r="K74" s="76">
        <f t="shared" si="50"/>
        <v>99.484999999999999</v>
      </c>
      <c r="L74" s="31">
        <f t="shared" si="51"/>
        <v>-112750.00000000233</v>
      </c>
      <c r="M74" s="32">
        <f t="shared" si="52"/>
        <v>-193232.12533333333</v>
      </c>
      <c r="N74" s="82">
        <f t="shared" si="53"/>
        <v>43281.366744525381</v>
      </c>
      <c r="O74" s="82"/>
      <c r="P74" s="82"/>
      <c r="Q74" s="82">
        <f>$G$5*SUM($O$14:O74)-$H$5*SUM($P$14:P74)</f>
        <v>-42369.391500000027</v>
      </c>
      <c r="R74" s="82">
        <f t="shared" si="14"/>
        <v>911.97524452535436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</row>
    <row r="75" spans="1:62" x14ac:dyDescent="0.3">
      <c r="A75" s="142">
        <v>45931.625</v>
      </c>
      <c r="B75" s="76">
        <f t="shared" si="41"/>
        <v>92.57</v>
      </c>
      <c r="C75" s="31">
        <f t="shared" si="42"/>
        <v>-354100.10649627732</v>
      </c>
      <c r="D75" s="32">
        <f t="shared" si="43"/>
        <v>-249687.5</v>
      </c>
      <c r="E75" s="76">
        <f t="shared" si="44"/>
        <v>100.92</v>
      </c>
      <c r="F75" s="31">
        <f t="shared" si="45"/>
        <v>-64199.999999999585</v>
      </c>
      <c r="G75" s="32">
        <f t="shared" si="46"/>
        <v>-88895.564166666663</v>
      </c>
      <c r="H75" s="76">
        <f t="shared" si="47"/>
        <v>120.85</v>
      </c>
      <c r="I75" s="31">
        <f t="shared" si="48"/>
        <v>-370385.56193601654</v>
      </c>
      <c r="J75" s="32">
        <f t="shared" si="49"/>
        <v>-429462.5</v>
      </c>
      <c r="K75" s="76">
        <f t="shared" si="50"/>
        <v>99.536000000000001</v>
      </c>
      <c r="L75" s="31">
        <f t="shared" si="51"/>
        <v>-91840.000000001543</v>
      </c>
      <c r="M75" s="32">
        <f t="shared" si="52"/>
        <v>-195532.50777777776</v>
      </c>
      <c r="N75" s="82">
        <f t="shared" si="53"/>
        <v>61783.511828626157</v>
      </c>
      <c r="O75" s="82"/>
      <c r="P75" s="82"/>
      <c r="Q75" s="82">
        <f>$G$5*SUM($O$14:O75)-$H$5*SUM($P$14:P75)</f>
        <v>-42369.391500000027</v>
      </c>
      <c r="R75" s="82">
        <f t="shared" si="14"/>
        <v>19414.12032862613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</row>
    <row r="76" spans="1:62" x14ac:dyDescent="0.3">
      <c r="A76" s="142">
        <v>45932.625</v>
      </c>
      <c r="B76" s="76">
        <f t="shared" si="41"/>
        <v>92.64</v>
      </c>
      <c r="C76" s="31">
        <f t="shared" si="42"/>
        <v>-335463.25878594519</v>
      </c>
      <c r="D76" s="32">
        <f t="shared" si="43"/>
        <v>-252624.99999999997</v>
      </c>
      <c r="E76" s="76">
        <f t="shared" si="44"/>
        <v>100.905</v>
      </c>
      <c r="F76" s="31">
        <f t="shared" si="45"/>
        <v>-67199.999999999709</v>
      </c>
      <c r="G76" s="32">
        <f t="shared" si="46"/>
        <v>-89941.394333333345</v>
      </c>
      <c r="H76" s="76">
        <f t="shared" si="47"/>
        <v>120.92</v>
      </c>
      <c r="I76" s="31">
        <f t="shared" si="48"/>
        <v>-345693.19114027865</v>
      </c>
      <c r="J76" s="32">
        <f t="shared" si="49"/>
        <v>-434515</v>
      </c>
      <c r="K76" s="76">
        <f t="shared" si="50"/>
        <v>99.51</v>
      </c>
      <c r="L76" s="31">
        <f t="shared" si="51"/>
        <v>-102500</v>
      </c>
      <c r="M76" s="32">
        <f t="shared" si="52"/>
        <v>-197832.89022222228</v>
      </c>
      <c r="N76" s="82">
        <f t="shared" si="53"/>
        <v>48928.436465444305</v>
      </c>
      <c r="O76" s="82"/>
      <c r="P76" s="82"/>
      <c r="Q76" s="82">
        <f>$G$5*SUM($O$14:O76)-$H$5*SUM($P$14:P76)</f>
        <v>-42369.391500000027</v>
      </c>
      <c r="R76" s="82">
        <f t="shared" si="14"/>
        <v>6559.0449654442782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</row>
    <row r="77" spans="1:62" x14ac:dyDescent="0.3">
      <c r="A77" s="142">
        <v>45933.625</v>
      </c>
      <c r="B77" s="76">
        <f t="shared" si="41"/>
        <v>92.6</v>
      </c>
      <c r="C77" s="31">
        <f t="shared" si="42"/>
        <v>-346112.88604899094</v>
      </c>
      <c r="D77" s="32">
        <f t="shared" si="43"/>
        <v>-255562.49999999997</v>
      </c>
      <c r="E77" s="76">
        <f t="shared" si="44"/>
        <v>100.893</v>
      </c>
      <c r="F77" s="31">
        <f t="shared" si="45"/>
        <v>-69599.999999999796</v>
      </c>
      <c r="G77" s="32">
        <f t="shared" si="46"/>
        <v>-90987.224499999938</v>
      </c>
      <c r="H77" s="76">
        <f t="shared" si="47"/>
        <v>120.97</v>
      </c>
      <c r="I77" s="31">
        <f t="shared" si="48"/>
        <v>-328055.78342904407</v>
      </c>
      <c r="J77" s="32">
        <f t="shared" si="49"/>
        <v>-439567.49999999994</v>
      </c>
      <c r="K77" s="76">
        <f t="shared" si="50"/>
        <v>99.492999999999995</v>
      </c>
      <c r="L77" s="31">
        <f t="shared" si="51"/>
        <v>-109470.00000000415</v>
      </c>
      <c r="M77" s="32">
        <f t="shared" si="52"/>
        <v>-200133.27266666657</v>
      </c>
      <c r="N77" s="82">
        <f t="shared" si="53"/>
        <v>16931.849213382142</v>
      </c>
      <c r="O77" s="82"/>
      <c r="P77" s="82"/>
      <c r="Q77" s="82">
        <f>$G$5*SUM($O$14:O77)-$H$5*SUM($P$14:P77)</f>
        <v>-42369.391500000027</v>
      </c>
      <c r="R77" s="82">
        <f t="shared" si="14"/>
        <v>-25437.542286617885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</row>
    <row r="78" spans="1:62" x14ac:dyDescent="0.3">
      <c r="A78" s="142">
        <v>45936.625</v>
      </c>
      <c r="B78" s="76">
        <f t="shared" si="41"/>
        <v>92.49</v>
      </c>
      <c r="C78" s="31">
        <f t="shared" si="42"/>
        <v>-375399.36102236604</v>
      </c>
      <c r="D78" s="32">
        <f t="shared" si="43"/>
        <v>-264375</v>
      </c>
      <c r="E78" s="76">
        <f t="shared" si="44"/>
        <v>100.928</v>
      </c>
      <c r="F78" s="31">
        <f t="shared" si="45"/>
        <v>-62600.000000000473</v>
      </c>
      <c r="G78" s="32">
        <f t="shared" si="46"/>
        <v>-94124.714999999997</v>
      </c>
      <c r="H78" s="76">
        <f t="shared" si="47"/>
        <v>120.96</v>
      </c>
      <c r="I78" s="31">
        <f t="shared" si="48"/>
        <v>-331583.26497129101</v>
      </c>
      <c r="J78" s="32">
        <f t="shared" si="49"/>
        <v>-454725</v>
      </c>
      <c r="K78" s="76">
        <f t="shared" si="50"/>
        <v>99.536000000000001</v>
      </c>
      <c r="L78" s="31">
        <f t="shared" si="51"/>
        <v>-91840.000000001543</v>
      </c>
      <c r="M78" s="32">
        <f t="shared" si="52"/>
        <v>-207034.41999999998</v>
      </c>
      <c r="N78" s="82">
        <f t="shared" si="53"/>
        <v>4384.1989489239349</v>
      </c>
      <c r="O78" s="82"/>
      <c r="P78" s="82"/>
      <c r="Q78" s="82">
        <f>$G$5*SUM($O$14:O78)-$H$5*SUM($P$14:P78)</f>
        <v>-42369.391500000027</v>
      </c>
      <c r="R78" s="82">
        <f t="shared" si="14"/>
        <v>-37985.192551076092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</row>
    <row r="79" spans="1:62" x14ac:dyDescent="0.3">
      <c r="A79" s="142">
        <v>45937.625</v>
      </c>
      <c r="B79" s="76">
        <f t="shared" si="41"/>
        <v>92.19</v>
      </c>
      <c r="C79" s="31">
        <f t="shared" si="42"/>
        <v>-455271.56549521053</v>
      </c>
      <c r="D79" s="32">
        <f t="shared" si="43"/>
        <v>-267312.5</v>
      </c>
      <c r="E79" s="76">
        <f t="shared" si="44"/>
        <v>100.908</v>
      </c>
      <c r="F79" s="31">
        <f t="shared" si="45"/>
        <v>-66599.99999999968</v>
      </c>
      <c r="G79" s="32">
        <f t="shared" si="46"/>
        <v>-95170.545166666663</v>
      </c>
      <c r="H79" s="76">
        <f t="shared" si="47"/>
        <v>120.93</v>
      </c>
      <c r="I79" s="31">
        <f t="shared" si="48"/>
        <v>-342165.70959803171</v>
      </c>
      <c r="J79" s="32">
        <f t="shared" si="49"/>
        <v>-459777.49999999994</v>
      </c>
      <c r="K79" s="76">
        <f t="shared" si="50"/>
        <v>99.483000000000004</v>
      </c>
      <c r="L79" s="31">
        <f t="shared" si="51"/>
        <v>-113570.00000000042</v>
      </c>
      <c r="M79" s="32">
        <f t="shared" si="52"/>
        <v>-209334.80244444442</v>
      </c>
      <c r="N79" s="82">
        <f t="shared" si="53"/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67">N79+Q79</f>
        <v>-124144.50467495741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</row>
    <row r="80" spans="1:62" x14ac:dyDescent="0.3">
      <c r="A80" s="142">
        <v>45938.625</v>
      </c>
      <c r="B80" s="76">
        <f t="shared" si="41"/>
        <v>92.12</v>
      </c>
      <c r="C80" s="31">
        <f t="shared" si="42"/>
        <v>-473908.41320553713</v>
      </c>
      <c r="D80" s="32">
        <f t="shared" si="43"/>
        <v>-270249.99999999994</v>
      </c>
      <c r="E80" s="76">
        <f t="shared" si="44"/>
        <v>100.99299999999999</v>
      </c>
      <c r="F80" s="31">
        <f t="shared" si="45"/>
        <v>-49600.000000000931</v>
      </c>
      <c r="G80" s="32">
        <f t="shared" si="46"/>
        <v>-96216.375333333301</v>
      </c>
      <c r="H80" s="76">
        <f t="shared" si="47"/>
        <v>121.12</v>
      </c>
      <c r="I80" s="31">
        <f t="shared" si="48"/>
        <v>-275143.56029532605</v>
      </c>
      <c r="J80" s="32">
        <f t="shared" si="49"/>
        <v>-464829.99999999994</v>
      </c>
      <c r="K80" s="76">
        <f t="shared" si="50"/>
        <v>99.673000000000002</v>
      </c>
      <c r="L80" s="31">
        <f t="shared" si="51"/>
        <v>-35670.000000001353</v>
      </c>
      <c r="M80" s="32">
        <f t="shared" si="52"/>
        <v>-211635.18488888885</v>
      </c>
      <c r="N80" s="82">
        <f t="shared" si="53"/>
        <v>-105673.66246576702</v>
      </c>
      <c r="O80" s="82"/>
      <c r="P80" s="82"/>
      <c r="Q80" s="82">
        <f>$G$5*SUM($O$14:O80)-$H$5*SUM($P$14:P80)</f>
        <v>-42369.391500000027</v>
      </c>
      <c r="R80" s="82">
        <f t="shared" si="67"/>
        <v>-148043.05396576703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</row>
    <row r="81" spans="1:62" x14ac:dyDescent="0.3">
      <c r="A81" s="142">
        <v>45939.625</v>
      </c>
      <c r="B81" s="76">
        <f t="shared" si="41"/>
        <v>92</v>
      </c>
      <c r="C81" s="31">
        <f t="shared" si="42"/>
        <v>-505857.29499467713</v>
      </c>
      <c r="D81" s="32">
        <f t="shared" si="43"/>
        <v>-273187.5</v>
      </c>
      <c r="E81" s="76">
        <f t="shared" si="44"/>
        <v>100.934</v>
      </c>
      <c r="F81" s="31">
        <f t="shared" si="45"/>
        <v>-61400.000000000429</v>
      </c>
      <c r="G81" s="32">
        <f t="shared" si="46"/>
        <v>-97262.205499999996</v>
      </c>
      <c r="H81" s="76">
        <f t="shared" si="47"/>
        <v>120.99</v>
      </c>
      <c r="I81" s="31">
        <f t="shared" si="48"/>
        <v>-321000.82034455024</v>
      </c>
      <c r="J81" s="32">
        <f t="shared" si="49"/>
        <v>-469882.5</v>
      </c>
      <c r="K81" s="76">
        <f t="shared" si="50"/>
        <v>99.552999999999997</v>
      </c>
      <c r="L81" s="31">
        <f t="shared" si="51"/>
        <v>-84870.000000003216</v>
      </c>
      <c r="M81" s="32">
        <f t="shared" si="52"/>
        <v>-213935.56733333337</v>
      </c>
      <c r="N81" s="82">
        <f t="shared" si="53"/>
        <v>-128304.83648346302</v>
      </c>
      <c r="O81" s="82"/>
      <c r="P81" s="82"/>
      <c r="Q81" s="82">
        <f>$G$5*SUM($O$14:O81)-$H$5*SUM($P$14:P81)</f>
        <v>-42369.391500000027</v>
      </c>
      <c r="R81" s="82">
        <f t="shared" si="67"/>
        <v>-170674.22798346303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</row>
    <row r="82" spans="1:62" x14ac:dyDescent="0.3">
      <c r="A82" s="142">
        <v>45940.625</v>
      </c>
      <c r="B82" s="76">
        <f t="shared" si="41"/>
        <v>91.78</v>
      </c>
      <c r="C82" s="31">
        <f t="shared" si="42"/>
        <v>-564430.24494142737</v>
      </c>
      <c r="D82" s="32">
        <f t="shared" si="43"/>
        <v>-276125</v>
      </c>
      <c r="E82" s="76">
        <f t="shared" si="44"/>
        <v>101.017</v>
      </c>
      <c r="F82" s="31">
        <f t="shared" si="45"/>
        <v>-44800.000000000749</v>
      </c>
      <c r="G82" s="32">
        <f t="shared" si="46"/>
        <v>-98308.035666666634</v>
      </c>
      <c r="H82" s="76">
        <f t="shared" si="47"/>
        <v>121</v>
      </c>
      <c r="I82" s="31">
        <f t="shared" si="48"/>
        <v>-317473.33880229853</v>
      </c>
      <c r="J82" s="32">
        <f t="shared" si="49"/>
        <v>-474934.99999999994</v>
      </c>
      <c r="K82" s="76">
        <f t="shared" si="50"/>
        <v>99.754000000000005</v>
      </c>
      <c r="L82" s="31">
        <f t="shared" si="51"/>
        <v>-2460.0000000000932</v>
      </c>
      <c r="M82" s="32">
        <f t="shared" si="52"/>
        <v>-216235.94977777774</v>
      </c>
      <c r="N82" s="82">
        <f t="shared" si="53"/>
        <v>-123734.82025023934</v>
      </c>
      <c r="O82" s="82"/>
      <c r="P82" s="82"/>
      <c r="Q82" s="82">
        <f>$G$5*SUM($O$14:O82)-$H$5*SUM($P$14:P82)</f>
        <v>-42369.391500000027</v>
      </c>
      <c r="R82" s="82">
        <f t="shared" si="67"/>
        <v>-166104.21175023937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</row>
    <row r="83" spans="1:62" x14ac:dyDescent="0.3">
      <c r="A83" s="142">
        <v>45943.625</v>
      </c>
      <c r="B83" s="76">
        <f t="shared" si="41"/>
        <v>91.79</v>
      </c>
      <c r="C83" s="31">
        <f t="shared" si="42"/>
        <v>-561767.83812566521</v>
      </c>
      <c r="D83" s="32">
        <f t="shared" si="43"/>
        <v>-284937.49999999994</v>
      </c>
      <c r="E83" s="76">
        <f t="shared" si="44"/>
        <v>101.122</v>
      </c>
      <c r="F83" s="31">
        <f t="shared" si="45"/>
        <v>-23799.999999999953</v>
      </c>
      <c r="G83" s="32">
        <f t="shared" si="46"/>
        <v>-101445.52616666663</v>
      </c>
      <c r="H83" s="76">
        <f t="shared" si="47"/>
        <v>121.1</v>
      </c>
      <c r="I83" s="31">
        <f t="shared" si="48"/>
        <v>-282198.52337982465</v>
      </c>
      <c r="J83" s="32">
        <f t="shared" si="49"/>
        <v>-490092.49999999988</v>
      </c>
      <c r="K83" s="76">
        <f t="shared" si="50"/>
        <v>99.923000000000002</v>
      </c>
      <c r="L83" s="31">
        <f t="shared" si="51"/>
        <v>66829.999999998647</v>
      </c>
      <c r="M83" s="32">
        <f t="shared" si="52"/>
        <v>-223137.09711111104</v>
      </c>
      <c r="N83" s="82">
        <f t="shared" si="53"/>
        <v>-105475.88569028642</v>
      </c>
      <c r="O83" s="82"/>
      <c r="P83" s="82"/>
      <c r="Q83" s="82">
        <f>$G$5*SUM($O$14:O83)-$H$5*SUM($P$14:P83)</f>
        <v>-42369.391500000027</v>
      </c>
      <c r="R83" s="82">
        <f t="shared" si="67"/>
        <v>-147845.27719028643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</row>
    <row r="84" spans="1:62" x14ac:dyDescent="0.3">
      <c r="A84" s="142">
        <v>45944.625</v>
      </c>
      <c r="B84" s="76">
        <f t="shared" si="41"/>
        <v>91.85</v>
      </c>
      <c r="C84" s="31">
        <f t="shared" si="42"/>
        <v>-545793.39723110071</v>
      </c>
      <c r="D84" s="32">
        <f t="shared" si="43"/>
        <v>-287874.99999999994</v>
      </c>
      <c r="E84" s="76">
        <f t="shared" si="44"/>
        <v>101.13800000000001</v>
      </c>
      <c r="F84" s="31">
        <f t="shared" si="45"/>
        <v>-20599.999999998887</v>
      </c>
      <c r="G84" s="32">
        <f t="shared" si="46"/>
        <v>-102491.35633333327</v>
      </c>
      <c r="H84" s="76">
        <f t="shared" si="47"/>
        <v>121.2</v>
      </c>
      <c r="I84" s="31">
        <f t="shared" si="48"/>
        <v>-246923.70795734119</v>
      </c>
      <c r="J84" s="32">
        <f t="shared" si="49"/>
        <v>-495144.99999999988</v>
      </c>
      <c r="K84" s="76">
        <f t="shared" si="50"/>
        <v>99.977999999999994</v>
      </c>
      <c r="L84" s="31">
        <f t="shared" si="51"/>
        <v>89379.999999995605</v>
      </c>
      <c r="M84" s="32">
        <f t="shared" si="52"/>
        <v>-225437.47955555547</v>
      </c>
      <c r="N84" s="82">
        <f t="shared" si="53"/>
        <v>-104565.81249598722</v>
      </c>
      <c r="O84" s="82"/>
      <c r="P84" s="82"/>
      <c r="Q84" s="82">
        <f>$G$5*SUM($O$14:O84)-$H$5*SUM($P$14:P84)</f>
        <v>-42369.391500000027</v>
      </c>
      <c r="R84" s="82">
        <f t="shared" si="67"/>
        <v>-146935.20399598725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</row>
    <row r="85" spans="1:62" x14ac:dyDescent="0.3">
      <c r="A85" s="142">
        <v>45945.625</v>
      </c>
      <c r="B85" s="76">
        <f t="shared" si="41"/>
        <v>92.38</v>
      </c>
      <c r="C85" s="31">
        <f t="shared" si="42"/>
        <v>-404685.83599574392</v>
      </c>
      <c r="D85" s="32">
        <f t="shared" si="43"/>
        <v>-290812.5</v>
      </c>
      <c r="E85" s="76">
        <f t="shared" si="44"/>
        <v>101.23699999999999</v>
      </c>
      <c r="F85" s="31">
        <f t="shared" si="45"/>
        <v>-800.00000000097771</v>
      </c>
      <c r="G85" s="32">
        <f t="shared" si="46"/>
        <v>-103537.18649999995</v>
      </c>
      <c r="H85" s="76">
        <f t="shared" si="47"/>
        <v>121.62</v>
      </c>
      <c r="I85" s="31">
        <f t="shared" si="48"/>
        <v>-98769.483182937431</v>
      </c>
      <c r="J85" s="32">
        <f t="shared" si="49"/>
        <v>-500197.5</v>
      </c>
      <c r="K85" s="76">
        <f t="shared" si="50"/>
        <v>100.18899999999999</v>
      </c>
      <c r="L85" s="31">
        <f t="shared" si="51"/>
        <v>175889.99999999499</v>
      </c>
      <c r="M85" s="32">
        <f t="shared" si="52"/>
        <v>-227737.86200000002</v>
      </c>
      <c r="N85" s="82">
        <f t="shared" si="53"/>
        <v>-44042.028312810697</v>
      </c>
      <c r="O85" s="82"/>
      <c r="P85" s="82"/>
      <c r="Q85" s="82">
        <f>$G$5*SUM($O$14:O85)-$H$5*SUM($P$14:P85)</f>
        <v>-42369.391500000027</v>
      </c>
      <c r="R85" s="82">
        <f t="shared" si="67"/>
        <v>-86411.419812810724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</row>
    <row r="86" spans="1:62" x14ac:dyDescent="0.3">
      <c r="A86" s="142">
        <v>45946.625</v>
      </c>
      <c r="B86" s="76">
        <f t="shared" ref="B86" si="68">VLOOKUP($A86+$I$2,U$3:V$500,2)</f>
        <v>92.23</v>
      </c>
      <c r="C86" s="31">
        <f t="shared" ref="C86" si="69">(B86/$B$14-1)*$B$5</f>
        <v>-444621.93823216198</v>
      </c>
      <c r="D86" s="32">
        <f t="shared" ref="D86" si="70">-1*(A86-$A$14)/360*$B$7*$B$5</f>
        <v>-293750</v>
      </c>
      <c r="E86" s="76">
        <f t="shared" ref="E86" si="71">VLOOKUP($A86+$I$2,W$3:X$500,2)</f>
        <v>101.221</v>
      </c>
      <c r="F86" s="31">
        <f t="shared" ref="F86" si="72">(E86-$E$14)/100*$C$5</f>
        <v>-3999.9999999992042</v>
      </c>
      <c r="G86" s="32">
        <f t="shared" ref="G86" si="73">(A86-$A$14)/360*$C$6*$C$5-(A86-$A$14)/360*$C$7*$C$5*$E$14/100</f>
        <v>-104583.01666666666</v>
      </c>
      <c r="H86" s="76">
        <f t="shared" ref="H86" si="74">VLOOKUP($A86+$I$2,Y$3:Z$500,2)</f>
        <v>121.6</v>
      </c>
      <c r="I86" s="31">
        <f t="shared" ref="I86" si="75">(H86/$H$14-1)*$D$5</f>
        <v>-105824.44626743604</v>
      </c>
      <c r="J86" s="32">
        <f t="shared" ref="J86" si="76">-1*(A86-$A$14)/360*$D$7*$D$5</f>
        <v>-505250</v>
      </c>
      <c r="K86" s="76">
        <f t="shared" ref="K86" si="77">VLOOKUP($A86+$I$2,AA$3:AB$500,2)</f>
        <v>100.14700000000001</v>
      </c>
      <c r="L86" s="31">
        <f t="shared" ref="L86" si="78">(K86-$K$14)/100*$E$5</f>
        <v>158670.00000000017</v>
      </c>
      <c r="M86" s="32">
        <f t="shared" ref="M86" si="79">(A86-$A$14)/360*$E$6*$E$5-(A86-$A$14)/360*$E$7*$E$5*$K$14/100</f>
        <v>-230038.24444444443</v>
      </c>
      <c r="N86" s="82">
        <f t="shared" ref="N86" si="80">C86+D86-F86-G86-I86-J86+L86+M86</f>
        <v>-90082.719742504356</v>
      </c>
      <c r="O86" s="82"/>
      <c r="P86" s="82"/>
      <c r="Q86" s="82">
        <f>$G$5*SUM($O$14:O86)-$H$5*SUM($P$14:P86)</f>
        <v>-42369.391500000027</v>
      </c>
      <c r="R86" s="82">
        <f t="shared" si="67"/>
        <v>-132452.11124250438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</row>
    <row r="87" spans="1:62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</row>
    <row r="88" spans="1:62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</row>
    <row r="89" spans="1:62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</row>
    <row r="90" spans="1:62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</row>
    <row r="91" spans="1:62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</row>
    <row r="92" spans="1:62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</row>
    <row r="93" spans="1:62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</row>
    <row r="94" spans="1:62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</row>
    <row r="95" spans="1:62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</row>
    <row r="96" spans="1:62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</row>
    <row r="97" spans="21:62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</row>
    <row r="98" spans="21:62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</row>
    <row r="99" spans="21:62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</row>
    <row r="100" spans="21:62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</row>
    <row r="101" spans="21:62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</row>
    <row r="102" spans="21:62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</row>
    <row r="103" spans="21:62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</row>
    <row r="104" spans="21:62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</row>
    <row r="105" spans="21:62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</row>
    <row r="106" spans="21:62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</row>
    <row r="107" spans="21:62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</row>
    <row r="108" spans="21:62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</row>
    <row r="109" spans="21:62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</row>
    <row r="110" spans="21:62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</row>
    <row r="111" spans="21:62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</row>
    <row r="112" spans="21:62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</row>
    <row r="113" spans="21:62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</row>
    <row r="114" spans="21:62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</row>
    <row r="115" spans="21:62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</row>
    <row r="116" spans="21:62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</row>
    <row r="117" spans="21:62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</row>
    <row r="118" spans="21:62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</row>
    <row r="119" spans="21:62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</row>
    <row r="120" spans="21:62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</row>
    <row r="121" spans="21:62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</row>
    <row r="122" spans="21:62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</row>
    <row r="123" spans="21:62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</row>
    <row r="124" spans="21:62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</row>
    <row r="125" spans="21:62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</row>
    <row r="126" spans="21:62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</row>
    <row r="127" spans="21:62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</row>
    <row r="128" spans="21:62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</row>
    <row r="129" spans="21:62" x14ac:dyDescent="0.3">
      <c r="U129" s="75">
        <v>45937.625</v>
      </c>
      <c r="V129" s="54">
        <v>92.19</v>
      </c>
      <c r="W129" s="75">
        <v>45932.625</v>
      </c>
      <c r="X129" s="54">
        <v>100.905</v>
      </c>
      <c r="BE129" s="75">
        <v>45936.625</v>
      </c>
      <c r="BF129" s="54">
        <v>80.86</v>
      </c>
      <c r="BI129" s="75">
        <v>45936.625</v>
      </c>
      <c r="BJ129" s="54">
        <v>111.19</v>
      </c>
    </row>
    <row r="130" spans="21:62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</row>
    <row r="131" spans="21:62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</row>
    <row r="132" spans="21:62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</row>
    <row r="133" spans="21:62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</row>
    <row r="134" spans="21:62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</row>
    <row r="135" spans="21:62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</row>
    <row r="136" spans="21:62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</row>
    <row r="137" spans="21:62" x14ac:dyDescent="0.3"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</row>
    <row r="138" spans="21:62" x14ac:dyDescent="0.3">
      <c r="W138" s="75">
        <v>45945.625</v>
      </c>
      <c r="X138" s="54">
        <v>101.23699999999999</v>
      </c>
    </row>
    <row r="139" spans="21:62" x14ac:dyDescent="0.3">
      <c r="W139" s="75">
        <v>45946.625</v>
      </c>
      <c r="X139" s="54">
        <v>101.221</v>
      </c>
    </row>
  </sheetData>
  <mergeCells count="10">
    <mergeCell ref="AM12:AO12"/>
    <mergeCell ref="AP12:AR12"/>
    <mergeCell ref="AS12:AU12"/>
    <mergeCell ref="AV12:AX12"/>
    <mergeCell ref="B12:D12"/>
    <mergeCell ref="E12:G12"/>
    <mergeCell ref="H12:J12"/>
    <mergeCell ref="K12:M12"/>
    <mergeCell ref="AG12:AI12"/>
    <mergeCell ref="AJ12:AL12"/>
  </mergeCells>
  <conditionalFormatting sqref="N13:S86">
    <cfRule type="cellIs" dxfId="5" priority="1" operator="lessThan">
      <formula>0</formula>
    </cfRule>
  </conditionalFormatting>
  <conditionalFormatting sqref="AY13:BC50">
    <cfRule type="cellIs" dxfId="4" priority="2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DB0-9B26-4478-AA01-D2CE99F14818}">
  <dimension ref="A1:ED139"/>
  <sheetViews>
    <sheetView tabSelected="1" topLeftCell="DP5" zoomScale="70" zoomScaleNormal="70" workbookViewId="0">
      <selection activeCell="DO14" sqref="DO14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7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7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70" t="s">
        <v>1</v>
      </c>
      <c r="CA2" s="129" cm="1">
        <f t="array" ref="CA2:CB132">_xll.BDH(BS4, "LAST_PRICE", "01/01/2025 15:00:00", "01/01/2035 16:00:00", "BarSize=60", "BarType=T", "RecurDaily=True", "TZ=New_York")</f>
        <v>45751.625</v>
      </c>
      <c r="CB2" s="54">
        <v>102.50579999999999</v>
      </c>
      <c r="CC2" s="129" cm="1">
        <f t="array" ref="CC2:CD132">_xll.BDH(BT4, "LAST_PRICE", "01/01/2025 15:00:00", "01/01/2035 16:00:00", "BarSize=60", "BarType=T", "RecurDaily=True", "TZ=New_York")</f>
        <v>45751.625</v>
      </c>
      <c r="CD2" s="54">
        <v>72.096999999999994</v>
      </c>
      <c r="CF2" s="30"/>
      <c r="CG2" s="135" t="s">
        <v>0</v>
      </c>
      <c r="CH2" s="170" t="s">
        <v>1</v>
      </c>
      <c r="CO2" s="129" cm="1">
        <f t="array" ref="CO2:CP137">_xll.BDH(CG4, "LAST_PRICE", "01/01/2025 15:00:00", "01/01/2035 16:00:00", "BarSize=60", "BarType=T", "RecurDaily=True", "TZ=London")</f>
        <v>45751.625</v>
      </c>
      <c r="CP2" s="54">
        <v>392.07299999999998</v>
      </c>
      <c r="CQ2" s="129" cm="1">
        <f t="array" ref="CQ2:CR137">_xll.BDH(CH4, "LAST_PRICE", "01/01/2025 15:00:00", "01/01/2035 16:00:00", "BarSize=60", "BarType=T", "RecurDaily=True", "TZ=London")</f>
        <v>45751.625</v>
      </c>
      <c r="CR2" s="54">
        <v>78.040000000000006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39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8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5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45754.625</v>
      </c>
      <c r="CB3" s="54">
        <v>101.8361</v>
      </c>
      <c r="CC3" s="129">
        <v>45754.625</v>
      </c>
      <c r="CD3" s="54">
        <v>76.41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45754.625</v>
      </c>
      <c r="CP3" s="54">
        <v>399.05599999999998</v>
      </c>
      <c r="CQ3" s="129">
        <v>45754.625</v>
      </c>
      <c r="CR3" s="54">
        <v>78.236000000000004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71">
        <v>0.625</v>
      </c>
      <c r="BW4" s="41"/>
      <c r="CA4" s="129">
        <v>45755.625</v>
      </c>
      <c r="CB4" s="54">
        <v>101.12439999999999</v>
      </c>
      <c r="CC4" s="129">
        <v>45755.625</v>
      </c>
      <c r="CD4" s="54">
        <v>80.424999999999997</v>
      </c>
      <c r="CF4" s="15" t="s">
        <v>33</v>
      </c>
      <c r="CG4" s="66" t="s">
        <v>127</v>
      </c>
      <c r="CH4" s="42" t="s">
        <v>128</v>
      </c>
      <c r="CI4" s="41"/>
      <c r="CJ4" s="171">
        <v>0.625</v>
      </c>
      <c r="CK4" s="41"/>
      <c r="CO4" s="129">
        <v>45755.625</v>
      </c>
      <c r="CP4" s="54">
        <v>393.24900000000002</v>
      </c>
      <c r="CQ4" s="129">
        <v>45755.625</v>
      </c>
      <c r="CR4" s="54">
        <v>77.082999999999998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45756.625</v>
      </c>
      <c r="CB5" s="54">
        <v>103.8849</v>
      </c>
      <c r="CC5" s="129">
        <v>45756.625</v>
      </c>
      <c r="CD5" s="54">
        <v>66.811999999999998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45756.625</v>
      </c>
      <c r="CP5" s="54">
        <v>429.77499999999998</v>
      </c>
      <c r="CQ5" s="129">
        <v>45756.625</v>
      </c>
      <c r="CR5" s="54">
        <v>85.578999999999994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45757.625</v>
      </c>
      <c r="CB6" s="54">
        <v>102.41</v>
      </c>
      <c r="CC6" s="129">
        <v>45757.625</v>
      </c>
      <c r="CD6" s="54">
        <v>74.572999999999993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45757.625</v>
      </c>
      <c r="CP6" s="54">
        <v>382.76</v>
      </c>
      <c r="CQ6" s="129">
        <v>45757.625</v>
      </c>
      <c r="CR6" s="54">
        <v>75.415000000000006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45758.625</v>
      </c>
      <c r="CB7" s="54">
        <v>102.86199999999999</v>
      </c>
      <c r="CC7" s="129">
        <v>45758.625</v>
      </c>
      <c r="CD7" s="54">
        <v>72.879000000000005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45758.625</v>
      </c>
      <c r="CP7" s="54">
        <v>394.57299999999998</v>
      </c>
      <c r="CQ7" s="129">
        <v>45758.625</v>
      </c>
      <c r="CR7" s="54">
        <v>78.287000000000006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45761.625</v>
      </c>
      <c r="CB8" s="54">
        <v>103.191</v>
      </c>
      <c r="CC8" s="129">
        <v>45761.625</v>
      </c>
      <c r="CD8" s="54">
        <v>70.346999999999994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45761.625</v>
      </c>
      <c r="CP8" s="54">
        <v>368.839</v>
      </c>
      <c r="CQ8" s="129">
        <v>45761.625</v>
      </c>
      <c r="CR8" s="54">
        <v>72.742999999999995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45762.625</v>
      </c>
      <c r="CB9" s="54">
        <v>103.2236</v>
      </c>
      <c r="CC9" s="129">
        <v>45762.625</v>
      </c>
      <c r="CD9" s="54">
        <v>69.921000000000006</v>
      </c>
      <c r="CF9" s="15" t="s">
        <v>15</v>
      </c>
      <c r="CG9" s="4" t="s">
        <v>23</v>
      </c>
      <c r="CH9" s="5"/>
      <c r="CI9" s="1"/>
      <c r="CJ9" s="1"/>
      <c r="CK9" s="1"/>
      <c r="CO9" s="129">
        <v>45762.625</v>
      </c>
      <c r="CP9" s="54">
        <v>366.65199999999999</v>
      </c>
      <c r="CQ9" s="129">
        <v>45762.625</v>
      </c>
      <c r="CR9" s="54">
        <v>71.917000000000002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92.16</v>
      </c>
      <c r="C10" s="21" cm="1">
        <f t="array" ref="C10">_xll.BDP(C4,"px_last")</f>
        <v>101.251</v>
      </c>
      <c r="D10" s="21" cm="1">
        <f t="array" ref="D10">_xll.BDP(D4,"px_last")</f>
        <v>121.57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80.515000000000001</v>
      </c>
      <c r="AH10" s="21" cm="1">
        <f t="array" ref="AH10">_xll.BDP(AH4,"px_last")</f>
        <v>100.1796875</v>
      </c>
      <c r="AI10" s="21" cm="1">
        <f t="array" ref="AI10">_xll.BDP(AI4,"px_last")</f>
        <v>112.19499999999999</v>
      </c>
      <c r="AJ10" s="21" cm="1">
        <f t="array" ref="AJ10">_xll.BDP(AJ4,"px_last")</f>
        <v>100.1796875</v>
      </c>
      <c r="AK10" s="21" cm="1">
        <f t="array" ref="AK10">_xll.BDP(AK4,"px_last")</f>
        <v>101.96875</v>
      </c>
      <c r="AL10" s="22" cm="1">
        <f t="array" ref="AL10">_xll.BDP(AL4,"px_last")</f>
        <v>102.3125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45763.625</v>
      </c>
      <c r="CB10" s="54">
        <v>102.81019999999999</v>
      </c>
      <c r="CC10" s="129">
        <v>45763.625</v>
      </c>
      <c r="CD10" s="54">
        <v>71.418999999999997</v>
      </c>
      <c r="CF10" s="16" t="s">
        <v>28</v>
      </c>
      <c r="CG10" s="11"/>
      <c r="CH10" s="22"/>
      <c r="CI10" s="41"/>
      <c r="CJ10" s="41"/>
      <c r="CM10" s="1"/>
      <c r="CO10" s="129">
        <v>45763.625</v>
      </c>
      <c r="CP10" s="54">
        <v>366.89800000000002</v>
      </c>
      <c r="CQ10" s="129">
        <v>45763.625</v>
      </c>
      <c r="CR10" s="54">
        <v>71.715000000000003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45768.625</v>
      </c>
      <c r="CB11" s="54">
        <v>102.39749999999999</v>
      </c>
      <c r="CC11" s="129">
        <v>45768.625</v>
      </c>
      <c r="CD11" s="54">
        <v>73.872</v>
      </c>
      <c r="CH11" s="1"/>
      <c r="CI11" s="41"/>
      <c r="CJ11" s="41"/>
      <c r="CL11" s="1"/>
      <c r="CM11" s="1"/>
      <c r="CO11" s="129">
        <v>45764.625</v>
      </c>
      <c r="CP11" s="54">
        <v>368.10199999999998</v>
      </c>
      <c r="CQ11" s="129">
        <v>45764.625</v>
      </c>
      <c r="CR11" s="54">
        <v>72.084000000000003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0" t="s">
        <v>0</v>
      </c>
      <c r="C12" s="151"/>
      <c r="D12" s="151"/>
      <c r="E12" s="156" t="s">
        <v>1</v>
      </c>
      <c r="F12" s="157"/>
      <c r="G12" s="158"/>
      <c r="H12" s="153" t="s">
        <v>1</v>
      </c>
      <c r="I12" s="154"/>
      <c r="J12" s="155"/>
      <c r="K12" s="159" t="s">
        <v>0</v>
      </c>
      <c r="L12" s="160"/>
      <c r="M12" s="161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0" t="s">
        <v>0</v>
      </c>
      <c r="AH12" s="151"/>
      <c r="AI12" s="151"/>
      <c r="AJ12" s="156" t="s">
        <v>1</v>
      </c>
      <c r="AK12" s="157"/>
      <c r="AL12" s="158"/>
      <c r="AM12" s="153" t="s">
        <v>1</v>
      </c>
      <c r="AN12" s="164"/>
      <c r="AO12" s="155"/>
      <c r="AP12" s="165" t="s">
        <v>0</v>
      </c>
      <c r="AQ12" s="166"/>
      <c r="AR12" s="167"/>
      <c r="AS12" s="153" t="s">
        <v>0</v>
      </c>
      <c r="AT12" s="164"/>
      <c r="AU12" s="155"/>
      <c r="AV12" s="162" t="s">
        <v>0</v>
      </c>
      <c r="AW12" s="160"/>
      <c r="AX12" s="163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0" t="s">
        <v>0</v>
      </c>
      <c r="BT12" s="151"/>
      <c r="BU12" s="151"/>
      <c r="BV12" s="156" t="s">
        <v>1</v>
      </c>
      <c r="BW12" s="157"/>
      <c r="BX12" s="158"/>
      <c r="BY12" s="39" t="s">
        <v>16</v>
      </c>
      <c r="CA12" s="129">
        <v>45769.625</v>
      </c>
      <c r="CB12" s="54">
        <v>102.7501</v>
      </c>
      <c r="CC12" s="129">
        <v>45769.625</v>
      </c>
      <c r="CD12" s="54">
        <v>72.203999999999994</v>
      </c>
      <c r="CF12" s="39" t="s">
        <v>22</v>
      </c>
      <c r="CG12" s="150" t="s">
        <v>0</v>
      </c>
      <c r="CH12" s="151"/>
      <c r="CI12" s="151"/>
      <c r="CJ12" s="156" t="s">
        <v>1</v>
      </c>
      <c r="CK12" s="157"/>
      <c r="CL12" s="158"/>
      <c r="CM12" s="39" t="s">
        <v>16</v>
      </c>
      <c r="CO12" s="129">
        <v>45769.625</v>
      </c>
      <c r="CP12" s="54">
        <v>368.15899999999999</v>
      </c>
      <c r="CQ12" s="129">
        <v>45769.625</v>
      </c>
      <c r="CR12" s="54">
        <v>72.263000000000005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45770.625</v>
      </c>
      <c r="CB13" s="54">
        <v>103.4188</v>
      </c>
      <c r="CC13" s="129">
        <v>45770.625</v>
      </c>
      <c r="CD13" s="54">
        <v>69.2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45770.625</v>
      </c>
      <c r="CP13" s="54">
        <v>345.98099999999999</v>
      </c>
      <c r="CQ13" s="129">
        <v>45770.625</v>
      </c>
      <c r="CR13" s="54">
        <v>67.436999999999998</v>
      </c>
      <c r="CS13" s="54"/>
      <c r="CT13" s="54"/>
      <c r="CU13" s="54"/>
      <c r="CV13" s="54"/>
      <c r="CW13" s="54"/>
      <c r="CX13" s="54"/>
      <c r="CY13" s="54"/>
      <c r="DF13" s="142">
        <f>VLOOKUP(AF14,$A$14:$A$86,1)</f>
        <v>45896.625</v>
      </c>
      <c r="DG13" s="58">
        <f>VLOOKUP(DF13,A14:R86,18)</f>
        <v>140849.48499550507</v>
      </c>
      <c r="DH13" s="58">
        <f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13" si="1">DL$11*DL13</f>
        <v>0</v>
      </c>
      <c r="DQ13" s="58">
        <f t="shared" si="1"/>
        <v>0</v>
      </c>
      <c r="DR13" s="58">
        <f t="shared" si="1"/>
        <v>0</v>
      </c>
      <c r="DS13" s="58">
        <f>SUM($DO$13:DO13)</f>
        <v>0</v>
      </c>
      <c r="DT13" s="58">
        <f>SUM($DP$13:DP13)</f>
        <v>0</v>
      </c>
      <c r="DU13" s="58">
        <f>SUM(DQ$13:DQ13)</f>
        <v>0</v>
      </c>
      <c r="DV13" s="58">
        <f>SUM(DR$13:DR13)</f>
        <v>0</v>
      </c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45771.625</v>
      </c>
      <c r="CB14" s="54">
        <v>103.9344</v>
      </c>
      <c r="CC14" s="129">
        <v>45771.625</v>
      </c>
      <c r="CD14" s="54">
        <v>66.697999999999993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45771.625</v>
      </c>
      <c r="CP14" s="54">
        <v>345.03100000000001</v>
      </c>
      <c r="CQ14" s="129">
        <v>45771.625</v>
      </c>
      <c r="CR14" s="54">
        <v>67.173000000000002</v>
      </c>
      <c r="CS14" s="54"/>
      <c r="CT14" s="54"/>
      <c r="CU14" s="54"/>
      <c r="CV14" s="54"/>
      <c r="CW14" s="54"/>
      <c r="CX14" s="54"/>
      <c r="CY14" s="54"/>
      <c r="DF14" s="142">
        <f>VLOOKUP(AF15,$A$14:$A$86,1)</f>
        <v>45897.625</v>
      </c>
      <c r="DG14" s="58">
        <f>VLOOKUP(DF14,A15:R87,18)</f>
        <v>109511.05092858453</v>
      </c>
      <c r="DH14" s="58">
        <f>VLOOKUP(DF14,AF15:BC51,24)</f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O49" si="2">DK$11*DK14</f>
        <v>-31338.434066920541</v>
      </c>
      <c r="DP14" s="58">
        <f t="shared" ref="DP14:DP49" si="3">DL$11*DL14</f>
        <v>42529.097337427127</v>
      </c>
      <c r="DQ14" s="58">
        <f t="shared" ref="DQ14:DQ49" si="4">DM$11*DM14</f>
        <v>5122.0352403014404</v>
      </c>
      <c r="DR14" s="58">
        <f t="shared" ref="DR14:DR49" si="5">DN$11*DN14</f>
        <v>323491.57559862494</v>
      </c>
      <c r="DS14" s="58">
        <f>SUM($DO$13:DO14)</f>
        <v>-31338.434066920541</v>
      </c>
      <c r="DT14" s="58">
        <f>SUM($DP$13:DP14)</f>
        <v>42529.097337427127</v>
      </c>
      <c r="DU14" s="58">
        <f>SUM(DQ$13:DQ14)</f>
        <v>5122.0352403014404</v>
      </c>
      <c r="DV14" s="58">
        <f>SUM(DR$13:DR14)</f>
        <v>323491.57559862494</v>
      </c>
      <c r="DZ14" s="133">
        <v>45897.625</v>
      </c>
      <c r="EA14" s="54">
        <v>-31338.434066920541</v>
      </c>
      <c r="EB14" s="54">
        <v>42529.097337427127</v>
      </c>
      <c r="EC14" s="54">
        <v>5122.0352403014404</v>
      </c>
      <c r="ED14" s="54">
        <v>323491.57559862494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6">(B15/$B$14-1)*$B$5</f>
        <v>71884.984025555314</v>
      </c>
      <c r="D15" s="32">
        <f t="shared" ref="D15:D78" si="7">-1*(A15-$A$14)/360*$B$7*$B$5</f>
        <v>-2937.5</v>
      </c>
      <c r="E15" s="76">
        <f>VLOOKUP($A15+$I$2,W$3:X$500,2)</f>
        <v>101.289</v>
      </c>
      <c r="F15" s="31">
        <f t="shared" ref="F15:F78" si="8">(E15-$E$14)/100*$C$5</f>
        <v>9600.0000000003638</v>
      </c>
      <c r="G15" s="32">
        <f t="shared" ref="G15:G78" si="9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0">(H15/$H$14-1)*$D$5</f>
        <v>35274.815422478678</v>
      </c>
      <c r="J15" s="32">
        <f t="shared" ref="J15:J78" si="11">-1*(A15-$A$14)/360*$D$7*$D$5</f>
        <v>-5052.5</v>
      </c>
      <c r="K15" s="76">
        <f>VLOOKUP($A15+$I$2,AA$3:AB$500,2)</f>
        <v>99.84</v>
      </c>
      <c r="L15" s="31">
        <f t="shared" ref="L15:L78" si="12">(K15-$K$14)/100*$E$5</f>
        <v>32799.999999999302</v>
      </c>
      <c r="M15" s="32">
        <f t="shared" ref="M15:M78" si="13">(A15-$A$14)/360*$E$6*$E$5-(A15-$A$14)/360*$E$7*$E$5*$K$14/100</f>
        <v>-2300.3824444444449</v>
      </c>
      <c r="N15" s="82">
        <f t="shared" ref="N15:N78" si="14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5">N15+Q15</f>
        <v>60670.616325297793</v>
      </c>
      <c r="S15" s="143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6">AY15-BB15</f>
        <v>45216.920247701892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7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45772.625</v>
      </c>
      <c r="CB15" s="54">
        <v>103.9329</v>
      </c>
      <c r="CC15" s="129">
        <v>45772.625</v>
      </c>
      <c r="CD15" s="54">
        <v>66.552999999999997</v>
      </c>
      <c r="CF15" s="131">
        <v>45897.625</v>
      </c>
      <c r="CG15" s="45">
        <f t="shared" ref="CG15:CG50" si="18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45772.625</v>
      </c>
      <c r="CP15" s="54">
        <v>341.92700000000002</v>
      </c>
      <c r="CQ15" s="129">
        <v>45772.625</v>
      </c>
      <c r="CR15" s="54">
        <v>66.277000000000001</v>
      </c>
      <c r="CS15" s="54"/>
      <c r="CT15" s="54"/>
      <c r="CU15" s="54"/>
      <c r="CV15" s="54"/>
      <c r="CW15" s="54"/>
      <c r="CX15" s="54"/>
      <c r="CY15" s="54"/>
      <c r="DF15" s="142">
        <f>VLOOKUP(AF16,$A$14:$A$86,1)</f>
        <v>45898.625</v>
      </c>
      <c r="DG15" s="58">
        <f>VLOOKUP(DF15,A16:R88,18)</f>
        <v>123023.9432775483</v>
      </c>
      <c r="DH15" s="58">
        <f>VLOOKUP(DF15,AF16:BC52,24)</f>
        <v>12757.181868719301</v>
      </c>
      <c r="DI15" s="58">
        <v>87.999999999973284</v>
      </c>
      <c r="DJ15" s="58">
        <v>9467.5506172839578</v>
      </c>
      <c r="DK15" s="58">
        <f>DG15-DG14</f>
        <v>13512.892348963767</v>
      </c>
      <c r="DL15" s="58">
        <f>DH15-DH14</f>
        <v>-32459.738378982591</v>
      </c>
      <c r="DM15" s="58">
        <f t="shared" ref="DM15:DM49" si="19">DI15-DI14</f>
        <v>-3.4999999999377565</v>
      </c>
      <c r="DN15" s="58">
        <f t="shared" ref="DN15:DN49" si="20">DJ15-DJ14</f>
        <v>239.93086419758583</v>
      </c>
      <c r="DO15" s="58">
        <f t="shared" si="2"/>
        <v>13512.892348963767</v>
      </c>
      <c r="DP15" s="58">
        <f t="shared" si="3"/>
        <v>-30530.238802306121</v>
      </c>
      <c r="DQ15" s="58">
        <f t="shared" si="4"/>
        <v>-195.92484525413835</v>
      </c>
      <c r="DR15" s="58">
        <f t="shared" si="5"/>
        <v>8411.2279624500752</v>
      </c>
      <c r="DS15" s="58">
        <f>SUM($DO$13:DO15)</f>
        <v>-17825.541717956774</v>
      </c>
      <c r="DT15" s="58">
        <f>SUM($DP$13:DP15)</f>
        <v>11998.858535121006</v>
      </c>
      <c r="DU15" s="58">
        <f>SUM(DQ$13:DQ15)</f>
        <v>4926.1103950473016</v>
      </c>
      <c r="DV15" s="58">
        <f>SUM(DR$13:DR15)</f>
        <v>331902.80356107501</v>
      </c>
      <c r="DZ15" s="133">
        <v>45898.625</v>
      </c>
      <c r="EA15" s="54">
        <v>-17825.541717956774</v>
      </c>
      <c r="EB15" s="54">
        <v>11998.858535121006</v>
      </c>
      <c r="EC15" s="54">
        <v>4926.1103950473016</v>
      </c>
      <c r="ED15" s="54">
        <v>331902.80356107501</v>
      </c>
    </row>
    <row r="16" spans="1:134" x14ac:dyDescent="0.3">
      <c r="A16" s="139">
        <v>45848.625</v>
      </c>
      <c r="B16" s="76">
        <f t="shared" ref="B16:B79" si="21">VLOOKUP($A16+$I$2,U$3:V$500,2)</f>
        <v>94.22</v>
      </c>
      <c r="C16" s="31">
        <f t="shared" si="6"/>
        <v>85197.018104365969</v>
      </c>
      <c r="D16" s="32">
        <f t="shared" si="7"/>
        <v>-5875</v>
      </c>
      <c r="E16" s="76">
        <f t="shared" ref="E16:E79" si="22">VLOOKUP($A16+$I$2,W$3:X$500,2)</f>
        <v>101.181</v>
      </c>
      <c r="F16" s="31">
        <f t="shared" si="8"/>
        <v>-12000.000000000455</v>
      </c>
      <c r="G16" s="32">
        <f t="shared" si="9"/>
        <v>-2091.6603333333333</v>
      </c>
      <c r="H16" s="76">
        <f t="shared" ref="H16:H79" si="23">VLOOKUP($A16+$I$2,Y$3:Z$500,2)</f>
        <v>121.86</v>
      </c>
      <c r="I16" s="31">
        <f t="shared" si="10"/>
        <v>-14109.926168992426</v>
      </c>
      <c r="J16" s="32">
        <f t="shared" si="11"/>
        <v>-10105</v>
      </c>
      <c r="K16" s="76">
        <f t="shared" ref="K16:K79" si="24">VLOOKUP($A16+$I$2,AA$3:AB$500,2)</f>
        <v>99.671999999999997</v>
      </c>
      <c r="L16" s="31">
        <f t="shared" si="12"/>
        <v>-36080.000000003311</v>
      </c>
      <c r="M16" s="32">
        <f t="shared" si="13"/>
        <v>-4600.7648888888898</v>
      </c>
      <c r="N16" s="82">
        <f t="shared" si="14"/>
        <v>76947.839717799972</v>
      </c>
      <c r="O16" s="82"/>
      <c r="P16" s="82"/>
      <c r="Q16" s="82">
        <f>$G$5*SUM($O$14:O16)-$H$5*SUM($P$14:P16)</f>
        <v>0</v>
      </c>
      <c r="R16" s="82">
        <f t="shared" si="15"/>
        <v>76947.839717799972</v>
      </c>
      <c r="S16" s="143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5">VLOOKUP($AF16+$J$1,BE:BF,2)</f>
        <v>80.86</v>
      </c>
      <c r="AH16" s="46">
        <f t="shared" ref="AH16:AH50" si="26">(AG16/$AG$14-1)*$AG$5</f>
        <v>-47548.474743732695</v>
      </c>
      <c r="AI16" s="46">
        <f t="shared" ref="AI16:AI38" si="27">-1*(AF16-$AF$14)/360*$AG$5*$AG$7</f>
        <v>-8225</v>
      </c>
      <c r="AJ16" s="45">
        <f t="shared" ref="AJ16:AJ50" si="28">VLOOKUP($AF16+$J$1,BG:BH,2)</f>
        <v>99.703125</v>
      </c>
      <c r="AK16" s="46">
        <f t="shared" ref="AK16:AK50" si="29">(AJ16-$AJ$14)/100*$AH$5</f>
        <v>10664.062500000002</v>
      </c>
      <c r="AL16" s="47">
        <f t="shared" ref="AL16:AL38" si="30">(AF16-$AF$14)/360*$AH$5*$AH$6-(AF16-$AF$14)/360*$AH$5*$AH$7*$AJ$14/100</f>
        <v>-639.30631510416652</v>
      </c>
      <c r="AM16" s="45">
        <f t="shared" ref="AM16:AM50" si="31">VLOOKUP($AF16+$J$1,BI:BJ,2)</f>
        <v>109.83</v>
      </c>
      <c r="AN16" s="46">
        <f t="shared" ref="AN16:AN50" si="32">(AM16/$AM$14-1)*$AI$5</f>
        <v>-65436.699082070059</v>
      </c>
      <c r="AO16" s="47">
        <f t="shared" ref="AO16:AO38" si="33">-1*(AF16-$AF$14)/360*$AI$5*$AI$7</f>
        <v>-8460</v>
      </c>
      <c r="AP16" s="45">
        <f t="shared" ref="AP16:AP50" si="34">VLOOKUP($AF16+$J$1,BK:BL,2)</f>
        <v>99.703125</v>
      </c>
      <c r="AQ16" s="46">
        <f t="shared" ref="AQ16:AQ50" si="35">(AP16-$AP$14)/100*$AJ$5</f>
        <v>9296.875</v>
      </c>
      <c r="AR16" s="47">
        <f t="shared" ref="AR16:AR38" si="36">(AF16-$AF$14)/360*$AJ$5*$AJ$6-(AF16-$AF$14)/360*$AJ$5*$AJ$7*$AP$14/100</f>
        <v>-557.34396701388869</v>
      </c>
      <c r="AS16" s="45">
        <f t="shared" ref="AS16:AS50" si="37">VLOOKUP($AF16+$J$1,BM:BN,2)</f>
        <v>100.21875</v>
      </c>
      <c r="AT16" s="46">
        <f t="shared" ref="AT16:AT50" si="38">(AS16-$AS$14)/100*$AK$5</f>
        <v>7031.25</v>
      </c>
      <c r="AU16" s="47">
        <f t="shared" ref="AU16:AU38" si="39">(AF16-$AF$14)/360*$AK$5*$AK$6-(AF16-$AF$14)/360*$AK$5*$AK$7*$AS$14/100</f>
        <v>6.1302083333337123</v>
      </c>
      <c r="AV16" s="45">
        <f t="shared" ref="AV16:AV50" si="40">VLOOKUP($AF16+$J$1,BO:BP,2)</f>
        <v>97.34375</v>
      </c>
      <c r="AW16" s="46">
        <f t="shared" ref="AW16:AW50" si="41">(AV16-$AV$14)/100*$AL$5</f>
        <v>-11484.375000000002</v>
      </c>
      <c r="AX16" s="47">
        <f t="shared" ref="AX16:AX38" si="42">(AF16-$AF$14)/360*$AL$5*$AL$6-(AF16-$AF$14)/360*$AL$5*$AL$7*$AV$14/100</f>
        <v>366.17747395833339</v>
      </c>
      <c r="AY16" s="82">
        <f t="shared" ref="AY16:AY38" si="43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6"/>
        <v>12757.181868719301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7"/>
        <v>107.20489999999999</v>
      </c>
      <c r="BT16" s="46">
        <f t="shared" ref="BT16:BT50" si="44">(BS16-$BS$14)/100*$BS$5</f>
        <v>-3332.0000000000505</v>
      </c>
      <c r="BU16" s="46">
        <f t="shared" ref="BU16:BU50" si="45">(BR16-BR$14)/360*$BS$5*$BS$6</f>
        <v>555.55555555555554</v>
      </c>
      <c r="BV16" s="45">
        <f t="shared" ref="BV16:BV50" si="46">VLOOKUP(BR16+BV$4,CC:CD,2)</f>
        <v>50.929000000000002</v>
      </c>
      <c r="BW16" s="46">
        <f t="shared" ref="BW16:BW50" si="47">-1*(BV16-$BV$14)*10^-4*$BT$8*$BT$5</f>
        <v>-3420.0000000000236</v>
      </c>
      <c r="BX16" s="47">
        <f t="shared" ref="BX16:BX50" si="48">(BR16-BR$14)/360*$BT$5*$BT$6</f>
        <v>555.55555555555554</v>
      </c>
      <c r="BY16" s="45">
        <f t="shared" ref="BY16:BY50" si="49">BT16+BU16-BW16-BX16</f>
        <v>87.999999999973284</v>
      </c>
      <c r="CA16" s="129">
        <v>45775.625</v>
      </c>
      <c r="CB16" s="54">
        <v>103.898</v>
      </c>
      <c r="CC16" s="129">
        <v>45775.625</v>
      </c>
      <c r="CD16" s="54">
        <v>67.087000000000003</v>
      </c>
      <c r="CF16" s="131">
        <v>45898.625</v>
      </c>
      <c r="CG16" s="45">
        <f t="shared" si="18"/>
        <v>267.71499999999997</v>
      </c>
      <c r="CH16" s="46">
        <f t="shared" ref="CH16:CH50" si="50">-1*(CG16-$CG$14)*$CG$8*10^-4*$CG$5</f>
        <v>6379.0222222222228</v>
      </c>
      <c r="CI16" s="46">
        <f t="shared" ref="CI16:CI50" si="51">(CF16-CF$14)/360*$CG$5*$CG$6</f>
        <v>617.28395061728395</v>
      </c>
      <c r="CJ16" s="45">
        <f t="shared" ref="CJ16:CJ50" si="52">VLOOKUP(CF16+CJ$4,CQ:CR,2)</f>
        <v>55.435000000000002</v>
      </c>
      <c r="CK16" s="46">
        <f t="shared" ref="CK16:CK50" si="53">-1*(CJ16-$CJ$14)*10^-4*$CH$8*$CH$5</f>
        <v>-3026.8000000000052</v>
      </c>
      <c r="CL16" s="47">
        <f t="shared" ref="CL16:CL50" si="54">(CF16-CF$14)/360*$CH$5*$CH$6</f>
        <v>555.55555555555554</v>
      </c>
      <c r="CM16" s="45">
        <f t="shared" ref="CM16:CM50" si="55">CH16+CI16-CK16-CL16</f>
        <v>9467.5506172839578</v>
      </c>
      <c r="CO16" s="129">
        <v>45775.625</v>
      </c>
      <c r="CP16" s="54">
        <v>338.5</v>
      </c>
      <c r="CQ16" s="129">
        <v>45775.625</v>
      </c>
      <c r="CR16" s="54">
        <v>65.525000000000006</v>
      </c>
      <c r="CS16" s="54"/>
      <c r="CT16" s="54"/>
      <c r="CU16" s="54"/>
      <c r="CV16" s="54"/>
      <c r="CW16" s="54"/>
      <c r="CX16" s="54"/>
      <c r="CY16" s="54"/>
      <c r="DF16" s="142">
        <f>VLOOKUP(AF17,$A$14:$A$86,1)</f>
        <v>45901.625</v>
      </c>
      <c r="DG16" s="58">
        <f>VLOOKUP(DF16,A17:R89,18)</f>
        <v>121357.88231489121</v>
      </c>
      <c r="DH16" s="58">
        <f>VLOOKUP(DF16,AF17:BC53,24)</f>
        <v>-622.97558570776073</v>
      </c>
      <c r="DI16" s="58">
        <v>87.999999999973397</v>
      </c>
      <c r="DJ16" s="58">
        <v>9485.3432098765297</v>
      </c>
      <c r="DK16" s="58">
        <f>DG16-DG15</f>
        <v>-1666.0609626570949</v>
      </c>
      <c r="DL16" s="58">
        <f>DH16-DH15</f>
        <v>-13380.157454427062</v>
      </c>
      <c r="DM16" s="58">
        <f t="shared" si="19"/>
        <v>1.1368683772161603E-13</v>
      </c>
      <c r="DN16" s="58">
        <f t="shared" si="20"/>
        <v>17.792592592571964</v>
      </c>
      <c r="DO16" s="58">
        <f t="shared" si="2"/>
        <v>-1666.0609626570949</v>
      </c>
      <c r="DP16" s="58">
        <f t="shared" si="3"/>
        <v>-12584.802672365793</v>
      </c>
      <c r="DQ16" s="58">
        <f t="shared" si="4"/>
        <v>6.3640217395531648E-12</v>
      </c>
      <c r="DR16" s="58">
        <f t="shared" si="5"/>
        <v>623.75281662753764</v>
      </c>
      <c r="DS16" s="58">
        <f>SUM($DO$13:DO16)</f>
        <v>-19491.602680613869</v>
      </c>
      <c r="DT16" s="58">
        <f>SUM($DP$13:DP16)</f>
        <v>-585.94413724478727</v>
      </c>
      <c r="DU16" s="58">
        <f>SUM(DQ$13:DQ16)</f>
        <v>4926.110395047308</v>
      </c>
      <c r="DV16" s="58">
        <f>SUM(DR$13:DR16)</f>
        <v>332526.55637770257</v>
      </c>
      <c r="DZ16" s="133">
        <v>45901.625</v>
      </c>
      <c r="EA16" s="54">
        <v>-19491.602680613869</v>
      </c>
      <c r="EB16" s="54">
        <v>-585.94413724478727</v>
      </c>
      <c r="EC16" s="54">
        <v>4926.110395047308</v>
      </c>
      <c r="ED16" s="54">
        <v>332526.55637770257</v>
      </c>
    </row>
    <row r="17" spans="1:134" x14ac:dyDescent="0.3">
      <c r="A17" s="139">
        <v>45849.625</v>
      </c>
      <c r="B17" s="76">
        <f t="shared" si="21"/>
        <v>94.12</v>
      </c>
      <c r="C17" s="31">
        <f t="shared" si="6"/>
        <v>58572.949946750217</v>
      </c>
      <c r="D17" s="32">
        <f t="shared" si="7"/>
        <v>-8812.4999999999982</v>
      </c>
      <c r="E17" s="76">
        <f t="shared" si="22"/>
        <v>101.123</v>
      </c>
      <c r="F17" s="31">
        <f t="shared" si="8"/>
        <v>-23599.999999999</v>
      </c>
      <c r="G17" s="32">
        <f t="shared" si="9"/>
        <v>-3137.490499999999</v>
      </c>
      <c r="H17" s="76">
        <f t="shared" si="23"/>
        <v>121.72</v>
      </c>
      <c r="I17" s="31">
        <f t="shared" si="10"/>
        <v>-63494.667760463533</v>
      </c>
      <c r="J17" s="32">
        <f t="shared" si="11"/>
        <v>-15157.499999999998</v>
      </c>
      <c r="K17" s="76">
        <f t="shared" si="24"/>
        <v>99.567999999999998</v>
      </c>
      <c r="L17" s="31">
        <f t="shared" si="12"/>
        <v>-78720.000000002983</v>
      </c>
      <c r="M17" s="32">
        <f t="shared" si="13"/>
        <v>-6901.1473333333324</v>
      </c>
      <c r="N17" s="82">
        <f t="shared" si="14"/>
        <v>69528.960873876451</v>
      </c>
      <c r="O17" s="82"/>
      <c r="P17" s="82"/>
      <c r="Q17" s="82">
        <f>$G$5*SUM($O$14:O17)-$H$5*SUM($P$14:P17)</f>
        <v>0</v>
      </c>
      <c r="R17" s="82">
        <f t="shared" si="15"/>
        <v>69528.960873876451</v>
      </c>
      <c r="S17" s="143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25"/>
        <v>80.86</v>
      </c>
      <c r="AH17" s="46">
        <f t="shared" si="26"/>
        <v>-47548.474743732695</v>
      </c>
      <c r="AI17" s="46">
        <f t="shared" si="27"/>
        <v>-20562.499999999996</v>
      </c>
      <c r="AJ17" s="45">
        <f t="shared" si="28"/>
        <v>99.6796875</v>
      </c>
      <c r="AK17" s="46">
        <f t="shared" si="29"/>
        <v>6093.75</v>
      </c>
      <c r="AL17" s="47">
        <f t="shared" si="30"/>
        <v>-1598.2657877604161</v>
      </c>
      <c r="AM17" s="45">
        <f t="shared" si="31"/>
        <v>109.83</v>
      </c>
      <c r="AN17" s="46">
        <f t="shared" si="32"/>
        <v>-65436.699082070059</v>
      </c>
      <c r="AO17" s="47">
        <f t="shared" si="33"/>
        <v>-21150</v>
      </c>
      <c r="AP17" s="45">
        <f t="shared" si="34"/>
        <v>99.6796875</v>
      </c>
      <c r="AQ17" s="46">
        <f t="shared" si="35"/>
        <v>5312.5</v>
      </c>
      <c r="AR17" s="47">
        <f t="shared" si="36"/>
        <v>-1393.3599175347208</v>
      </c>
      <c r="AS17" s="45">
        <f t="shared" si="37"/>
        <v>100.171875</v>
      </c>
      <c r="AT17" s="46">
        <f t="shared" si="38"/>
        <v>3515.625</v>
      </c>
      <c r="AU17" s="47">
        <f t="shared" si="39"/>
        <v>15.32552083333394</v>
      </c>
      <c r="AV17" s="45">
        <f t="shared" si="40"/>
        <v>97.234375</v>
      </c>
      <c r="AW17" s="46">
        <f t="shared" si="41"/>
        <v>-22968.750000000004</v>
      </c>
      <c r="AX17" s="47">
        <f t="shared" si="42"/>
        <v>915.44368489583303</v>
      </c>
      <c r="AY17" s="82">
        <f t="shared" si="43"/>
        <v>-622.97558570776073</v>
      </c>
      <c r="AZ17" s="82"/>
      <c r="BA17" s="82"/>
      <c r="BB17" s="82">
        <f>$AO$4*SUM($AZ$14:AZ17)-$AP$4*SUM($BA$14:BA17)</f>
        <v>0</v>
      </c>
      <c r="BC17" s="82">
        <f t="shared" si="16"/>
        <v>-622.97558570776073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7"/>
        <v>107.20489999999999</v>
      </c>
      <c r="BT17" s="46">
        <f t="shared" si="44"/>
        <v>-3332.0000000000505</v>
      </c>
      <c r="BU17" s="46">
        <f t="shared" si="45"/>
        <v>1388.8888888888889</v>
      </c>
      <c r="BV17" s="45">
        <f t="shared" si="46"/>
        <v>50.929000000000002</v>
      </c>
      <c r="BW17" s="46">
        <f t="shared" si="47"/>
        <v>-3420.0000000000236</v>
      </c>
      <c r="BX17" s="47">
        <f t="shared" si="48"/>
        <v>1388.8888888888887</v>
      </c>
      <c r="BY17" s="45">
        <f t="shared" si="49"/>
        <v>87.999999999973397</v>
      </c>
      <c r="CA17" s="129">
        <v>45776.625</v>
      </c>
      <c r="CB17" s="54">
        <v>103.99760000000001</v>
      </c>
      <c r="CC17" s="129">
        <v>45776.625</v>
      </c>
      <c r="CD17" s="54">
        <v>66.930999999999997</v>
      </c>
      <c r="CF17" s="131">
        <v>45901.625</v>
      </c>
      <c r="CG17" s="45">
        <f t="shared" si="18"/>
        <v>268.10199999999998</v>
      </c>
      <c r="CH17" s="46">
        <f t="shared" si="50"/>
        <v>6000.6222222222232</v>
      </c>
      <c r="CI17" s="46">
        <f t="shared" si="51"/>
        <v>1543.2098765432097</v>
      </c>
      <c r="CJ17" s="45">
        <f t="shared" si="52"/>
        <v>55.500999999999998</v>
      </c>
      <c r="CK17" s="46">
        <f t="shared" si="53"/>
        <v>-3330.3999999999846</v>
      </c>
      <c r="CL17" s="47">
        <f t="shared" si="54"/>
        <v>1388.8888888888887</v>
      </c>
      <c r="CM17" s="45">
        <f t="shared" si="55"/>
        <v>9485.3432098765297</v>
      </c>
      <c r="CO17" s="129">
        <v>45776.625</v>
      </c>
      <c r="CP17" s="54">
        <v>341.74400000000003</v>
      </c>
      <c r="CQ17" s="129">
        <v>45776.625</v>
      </c>
      <c r="CR17" s="54">
        <v>66.52</v>
      </c>
      <c r="CS17" s="54"/>
      <c r="CT17" s="54"/>
      <c r="CU17" s="54"/>
      <c r="CV17" s="54"/>
      <c r="CW17" s="54"/>
      <c r="CX17" s="54"/>
      <c r="CY17" s="54"/>
      <c r="DF17" s="142">
        <f>VLOOKUP(AF18,$A$14:$A$86,1)</f>
        <v>45902.625</v>
      </c>
      <c r="DG17" s="58">
        <f>VLOOKUP(DF17,A18:R90,18)</f>
        <v>129016.78571010823</v>
      </c>
      <c r="DH17" s="58">
        <f>VLOOKUP(DF17,AF18:BC54,24)</f>
        <v>-68580.005564924082</v>
      </c>
      <c r="DI17" s="58">
        <v>394.00000000013688</v>
      </c>
      <c r="DJ17" s="58">
        <v>10067.718518518474</v>
      </c>
      <c r="DK17" s="58">
        <f>DG17-DG16</f>
        <v>7658.9033952170284</v>
      </c>
      <c r="DL17" s="58">
        <f>DH17-DH16</f>
        <v>-67957.029979216328</v>
      </c>
      <c r="DM17" s="58">
        <f t="shared" si="19"/>
        <v>306.00000000016348</v>
      </c>
      <c r="DN17" s="58">
        <f t="shared" si="20"/>
        <v>582.37530864194378</v>
      </c>
      <c r="DO17" s="58">
        <f t="shared" si="2"/>
        <v>7658.9033952170284</v>
      </c>
      <c r="DP17" s="58">
        <f t="shared" si="3"/>
        <v>-63917.469985042466</v>
      </c>
      <c r="DQ17" s="58">
        <f t="shared" si="4"/>
        <v>17129.429328247017</v>
      </c>
      <c r="DR17" s="58">
        <f t="shared" si="5"/>
        <v>20416.262397386465</v>
      </c>
      <c r="DS17" s="58">
        <f>SUM($DO$13:DO17)</f>
        <v>-11832.69928539684</v>
      </c>
      <c r="DT17" s="58">
        <f>SUM($DP$13:DP17)</f>
        <v>-64503.414122287257</v>
      </c>
      <c r="DU17" s="58">
        <f>SUM(DQ$13:DQ17)</f>
        <v>22055.539723294325</v>
      </c>
      <c r="DV17" s="58">
        <f>SUM(DR$13:DR17)</f>
        <v>352942.81877508905</v>
      </c>
      <c r="DZ17" s="133">
        <v>45902.625</v>
      </c>
      <c r="EA17" s="54">
        <v>-11832.69928539684</v>
      </c>
      <c r="EB17" s="54">
        <v>-64503.414122287257</v>
      </c>
      <c r="EC17" s="54">
        <v>22055.539723294325</v>
      </c>
      <c r="ED17" s="54">
        <v>352942.81877508905</v>
      </c>
    </row>
    <row r="18" spans="1:134" x14ac:dyDescent="0.3">
      <c r="A18" s="139">
        <v>45852.625</v>
      </c>
      <c r="B18" s="76">
        <f t="shared" si="21"/>
        <v>94.05</v>
      </c>
      <c r="C18" s="31">
        <f t="shared" si="6"/>
        <v>39936.102236420855</v>
      </c>
      <c r="D18" s="32">
        <f t="shared" si="7"/>
        <v>-17624.999999999996</v>
      </c>
      <c r="E18" s="76">
        <f t="shared" si="22"/>
        <v>101.181</v>
      </c>
      <c r="F18" s="31">
        <f t="shared" si="8"/>
        <v>-12000.000000000455</v>
      </c>
      <c r="G18" s="32">
        <f t="shared" si="9"/>
        <v>-6274.9809999999979</v>
      </c>
      <c r="H18" s="76">
        <f t="shared" si="23"/>
        <v>121.74</v>
      </c>
      <c r="I18" s="31">
        <f t="shared" si="10"/>
        <v>-56439.704675969704</v>
      </c>
      <c r="J18" s="32">
        <f t="shared" si="11"/>
        <v>-30314.999999999996</v>
      </c>
      <c r="K18" s="76">
        <f t="shared" si="24"/>
        <v>99.611999999999995</v>
      </c>
      <c r="L18" s="31">
        <f t="shared" si="12"/>
        <v>-60680.000000004242</v>
      </c>
      <c r="M18" s="32">
        <f t="shared" si="13"/>
        <v>-13802.294666666665</v>
      </c>
      <c r="N18" s="82">
        <f t="shared" si="14"/>
        <v>52858.493245720092</v>
      </c>
      <c r="O18" s="82"/>
      <c r="P18" s="82"/>
      <c r="Q18" s="82">
        <f>$G$5*SUM($O$14:O18)-$H$5*SUM($P$14:P18)</f>
        <v>0</v>
      </c>
      <c r="R18" s="82">
        <f t="shared" si="15"/>
        <v>52858.493245720092</v>
      </c>
      <c r="S18" s="143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25"/>
        <v>80.39</v>
      </c>
      <c r="AH18" s="46">
        <f t="shared" si="26"/>
        <v>-250710.1395578587</v>
      </c>
      <c r="AI18" s="46">
        <f t="shared" si="27"/>
        <v>-24675</v>
      </c>
      <c r="AJ18" s="45">
        <f t="shared" si="28"/>
        <v>99.53125</v>
      </c>
      <c r="AK18" s="46">
        <f t="shared" si="29"/>
        <v>-22851.5625</v>
      </c>
      <c r="AL18" s="47">
        <f t="shared" si="30"/>
        <v>-1917.9189453125</v>
      </c>
      <c r="AM18" s="45">
        <f t="shared" si="31"/>
        <v>109.05</v>
      </c>
      <c r="AN18" s="46">
        <f t="shared" si="32"/>
        <v>-320639.82550213812</v>
      </c>
      <c r="AO18" s="47">
        <f t="shared" si="33"/>
        <v>-25380</v>
      </c>
      <c r="AP18" s="45">
        <f t="shared" si="34"/>
        <v>99.53125</v>
      </c>
      <c r="AQ18" s="46">
        <f t="shared" si="35"/>
        <v>-19921.875</v>
      </c>
      <c r="AR18" s="47">
        <f t="shared" si="36"/>
        <v>-1672.0319010416661</v>
      </c>
      <c r="AS18" s="45">
        <f t="shared" si="37"/>
        <v>99.859375</v>
      </c>
      <c r="AT18" s="46">
        <f t="shared" si="38"/>
        <v>-19921.875</v>
      </c>
      <c r="AU18" s="47">
        <f t="shared" si="39"/>
        <v>18.390625</v>
      </c>
      <c r="AV18" s="45">
        <f t="shared" si="40"/>
        <v>96.65625</v>
      </c>
      <c r="AW18" s="46">
        <f t="shared" si="41"/>
        <v>-83671.875</v>
      </c>
      <c r="AX18" s="47">
        <f t="shared" si="42"/>
        <v>1098.5324218750011</v>
      </c>
      <c r="AY18" s="82">
        <f t="shared" si="43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6"/>
        <v>-68580.005564924082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7"/>
        <v>107.1491</v>
      </c>
      <c r="BT18" s="46">
        <f t="shared" si="44"/>
        <v>-4447.9999999998654</v>
      </c>
      <c r="BU18" s="46">
        <f t="shared" si="45"/>
        <v>1666.666666666667</v>
      </c>
      <c r="BV18" s="45">
        <f t="shared" si="46"/>
        <v>51.244999999999997</v>
      </c>
      <c r="BW18" s="46">
        <f t="shared" si="47"/>
        <v>-4842.0000000000018</v>
      </c>
      <c r="BX18" s="47">
        <f t="shared" si="48"/>
        <v>1666.6666666666665</v>
      </c>
      <c r="BY18" s="45">
        <f t="shared" si="49"/>
        <v>394.00000000013688</v>
      </c>
      <c r="CA18" s="129">
        <v>45777.625</v>
      </c>
      <c r="CB18" s="54">
        <v>103.62090000000001</v>
      </c>
      <c r="CC18" s="129">
        <v>45777.625</v>
      </c>
      <c r="CD18" s="54">
        <v>68.186000000000007</v>
      </c>
      <c r="CF18" s="131">
        <v>45902.625</v>
      </c>
      <c r="CG18" s="45">
        <f t="shared" si="18"/>
        <v>274.209</v>
      </c>
      <c r="CH18" s="46">
        <f t="shared" si="50"/>
        <v>29.333333333306655</v>
      </c>
      <c r="CI18" s="46">
        <f t="shared" si="51"/>
        <v>1851.851851851852</v>
      </c>
      <c r="CJ18" s="45">
        <f t="shared" si="52"/>
        <v>56.918999999999997</v>
      </c>
      <c r="CK18" s="46">
        <f t="shared" si="53"/>
        <v>-9853.1999999999807</v>
      </c>
      <c r="CL18" s="47">
        <f t="shared" si="54"/>
        <v>1666.6666666666665</v>
      </c>
      <c r="CM18" s="45">
        <f t="shared" si="55"/>
        <v>10067.718518518474</v>
      </c>
      <c r="CO18" s="129">
        <v>45777.625</v>
      </c>
      <c r="CP18" s="54">
        <v>350.83699999999999</v>
      </c>
      <c r="CQ18" s="129">
        <v>45777.625</v>
      </c>
      <c r="CR18" s="54">
        <v>68.284000000000006</v>
      </c>
      <c r="CS18" s="54"/>
      <c r="CT18" s="54"/>
      <c r="CU18" s="54"/>
      <c r="CV18" s="54"/>
      <c r="CW18" s="54"/>
      <c r="CX18" s="54"/>
      <c r="CY18" s="54"/>
      <c r="DF18" s="142">
        <f>VLOOKUP(AF19,$A$14:$A$86,1)</f>
        <v>45903.625</v>
      </c>
      <c r="DG18" s="58">
        <f>VLOOKUP(DF18,A19:R91,18)</f>
        <v>106248.92721230641</v>
      </c>
      <c r="DH18" s="58">
        <f>VLOOKUP(DF18,AF19:BC55,24)</f>
        <v>-54753.005578996301</v>
      </c>
      <c r="DI18" s="58">
        <v>-896.49999999981128</v>
      </c>
      <c r="DJ18" s="58">
        <v>9402.0938271604828</v>
      </c>
      <c r="DK18" s="58">
        <f>DG18-DG17</f>
        <v>-22767.858497801819</v>
      </c>
      <c r="DL18" s="58">
        <f>DH18-DH17</f>
        <v>13826.999985927781</v>
      </c>
      <c r="DM18" s="58">
        <f t="shared" si="19"/>
        <v>-1290.4999999999482</v>
      </c>
      <c r="DN18" s="58">
        <f t="shared" si="20"/>
        <v>-665.62469135799074</v>
      </c>
      <c r="DO18" s="58">
        <f t="shared" si="2"/>
        <v>-22767.858497801819</v>
      </c>
      <c r="DP18" s="58">
        <f t="shared" si="3"/>
        <v>13005.083607303246</v>
      </c>
      <c r="DQ18" s="58">
        <f t="shared" si="4"/>
        <v>-72240.289372843385</v>
      </c>
      <c r="DR18" s="58">
        <f t="shared" si="5"/>
        <v>-23334.726172773342</v>
      </c>
      <c r="DS18" s="58">
        <f>SUM($DO$13:DO18)</f>
        <v>-34600.557783198659</v>
      </c>
      <c r="DT18" s="58">
        <f>SUM($DP$13:DP18)</f>
        <v>-51498.330514984009</v>
      </c>
      <c r="DU18" s="58">
        <f>SUM(DQ$13:DQ18)</f>
        <v>-50184.749649549063</v>
      </c>
      <c r="DV18" s="58">
        <f>SUM(DR$13:DR18)</f>
        <v>329608.09260231571</v>
      </c>
      <c r="DZ18" s="133">
        <v>45903.625</v>
      </c>
      <c r="EA18" s="54">
        <v>-34600.557783198659</v>
      </c>
      <c r="EB18" s="54">
        <v>-51498.330514984009</v>
      </c>
      <c r="EC18" s="54">
        <v>-50184.749649549063</v>
      </c>
      <c r="ED18" s="54">
        <v>329608.09260231571</v>
      </c>
    </row>
    <row r="19" spans="1:134" x14ac:dyDescent="0.3">
      <c r="A19" s="139">
        <v>45853.625</v>
      </c>
      <c r="B19" s="76">
        <f t="shared" si="21"/>
        <v>94.05</v>
      </c>
      <c r="C19" s="31">
        <f t="shared" si="6"/>
        <v>39936.102236420855</v>
      </c>
      <c r="D19" s="32">
        <f t="shared" si="7"/>
        <v>-20562.5</v>
      </c>
      <c r="E19" s="76">
        <f t="shared" si="22"/>
        <v>101.23699999999999</v>
      </c>
      <c r="F19" s="31">
        <f t="shared" si="8"/>
        <v>-800.00000000097771</v>
      </c>
      <c r="G19" s="32">
        <f t="shared" si="9"/>
        <v>-7320.8111666666646</v>
      </c>
      <c r="H19" s="76">
        <f t="shared" si="23"/>
        <v>121.85</v>
      </c>
      <c r="I19" s="31">
        <f t="shared" si="10"/>
        <v>-17637.407711244112</v>
      </c>
      <c r="J19" s="32">
        <f t="shared" si="11"/>
        <v>-35367.5</v>
      </c>
      <c r="K19" s="76">
        <f t="shared" si="24"/>
        <v>99.713999999999999</v>
      </c>
      <c r="L19" s="31">
        <f t="shared" si="12"/>
        <v>-18860.000000002656</v>
      </c>
      <c r="M19" s="32">
        <f t="shared" si="13"/>
        <v>-16102.677111111112</v>
      </c>
      <c r="N19" s="82">
        <f t="shared" si="14"/>
        <v>45536.64400321884</v>
      </c>
      <c r="O19" s="82"/>
      <c r="P19" s="82"/>
      <c r="Q19" s="82">
        <f>$G$5*SUM($O$14:O19)-$H$5*SUM($P$14:P19)</f>
        <v>0</v>
      </c>
      <c r="R19" s="82">
        <f t="shared" si="15"/>
        <v>45536.64400321884</v>
      </c>
      <c r="S19" s="143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25"/>
        <v>80.61</v>
      </c>
      <c r="AH19" s="46">
        <f t="shared" si="26"/>
        <v>-155613.19007039719</v>
      </c>
      <c r="AI19" s="46">
        <f t="shared" si="27"/>
        <v>-28787.5</v>
      </c>
      <c r="AJ19" s="45">
        <f t="shared" si="28"/>
        <v>99.6796875</v>
      </c>
      <c r="AK19" s="46">
        <f t="shared" si="29"/>
        <v>6093.75</v>
      </c>
      <c r="AL19" s="47">
        <f t="shared" si="30"/>
        <v>-2237.5721028645839</v>
      </c>
      <c r="AM19" s="45">
        <f t="shared" si="31"/>
        <v>109.7</v>
      </c>
      <c r="AN19" s="46">
        <f t="shared" si="32"/>
        <v>-107970.5534854134</v>
      </c>
      <c r="AO19" s="47">
        <f t="shared" si="33"/>
        <v>-29609.999999999996</v>
      </c>
      <c r="AP19" s="45">
        <f t="shared" si="34"/>
        <v>99.6796875</v>
      </c>
      <c r="AQ19" s="46">
        <f t="shared" si="35"/>
        <v>5312.5</v>
      </c>
      <c r="AR19" s="47">
        <f t="shared" si="36"/>
        <v>-1950.7038845486113</v>
      </c>
      <c r="AS19" s="45">
        <f t="shared" si="37"/>
        <v>100.234375</v>
      </c>
      <c r="AT19" s="46">
        <f t="shared" si="38"/>
        <v>8203.125</v>
      </c>
      <c r="AU19" s="47">
        <f t="shared" si="39"/>
        <v>21.455729166667879</v>
      </c>
      <c r="AV19" s="45">
        <f t="shared" si="40"/>
        <v>97.671875</v>
      </c>
      <c r="AW19" s="46">
        <f t="shared" si="41"/>
        <v>22968.750000000004</v>
      </c>
      <c r="AX19" s="47">
        <f t="shared" si="42"/>
        <v>1281.6211588541682</v>
      </c>
      <c r="AY19" s="82">
        <f t="shared" si="43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6"/>
        <v>-54753.005578996301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7"/>
        <v>107.15860000000001</v>
      </c>
      <c r="BT19" s="46">
        <f t="shared" si="44"/>
        <v>-4257.9999999998108</v>
      </c>
      <c r="BU19" s="46">
        <f t="shared" si="45"/>
        <v>1944.4444444444446</v>
      </c>
      <c r="BV19" s="45">
        <f t="shared" si="46"/>
        <v>50.915999999999997</v>
      </c>
      <c r="BW19" s="46">
        <f t="shared" si="47"/>
        <v>-3361.4999999999995</v>
      </c>
      <c r="BX19" s="47">
        <f t="shared" si="48"/>
        <v>1944.4444444444443</v>
      </c>
      <c r="BY19" s="45">
        <f t="shared" si="49"/>
        <v>-896.49999999981128</v>
      </c>
      <c r="CA19" s="129">
        <v>45778.625</v>
      </c>
      <c r="CB19" s="54">
        <v>103.7897</v>
      </c>
      <c r="CC19" s="129">
        <v>45778.625</v>
      </c>
      <c r="CD19" s="54">
        <v>67.370999999999995</v>
      </c>
      <c r="CF19" s="131">
        <v>45903.625</v>
      </c>
      <c r="CG19" s="45">
        <f t="shared" si="18"/>
        <v>267.14</v>
      </c>
      <c r="CH19" s="46">
        <f t="shared" si="50"/>
        <v>6941.2444444444345</v>
      </c>
      <c r="CI19" s="46">
        <f t="shared" si="51"/>
        <v>2160.4938271604938</v>
      </c>
      <c r="CJ19" s="45">
        <f t="shared" si="52"/>
        <v>55.265000000000001</v>
      </c>
      <c r="CK19" s="46">
        <f t="shared" si="53"/>
        <v>-2244.7999999999979</v>
      </c>
      <c r="CL19" s="47">
        <f t="shared" si="54"/>
        <v>1944.4444444444443</v>
      </c>
      <c r="CM19" s="45">
        <f t="shared" si="55"/>
        <v>9402.0938271604828</v>
      </c>
      <c r="CO19" s="129">
        <v>45778.625</v>
      </c>
      <c r="CP19" s="54">
        <v>343.14400000000001</v>
      </c>
      <c r="CQ19" s="129">
        <v>45778.625</v>
      </c>
      <c r="CR19" s="54">
        <v>66.575999999999993</v>
      </c>
      <c r="CS19" s="54"/>
      <c r="CT19" s="54"/>
      <c r="CU19" s="54"/>
      <c r="CV19" s="54"/>
      <c r="CW19" s="54"/>
      <c r="CX19" s="54"/>
      <c r="CY19" s="54"/>
      <c r="DF19" s="142">
        <f>VLOOKUP(AF20,$A$14:$A$86,1)</f>
        <v>45904.625</v>
      </c>
      <c r="DG19" s="58">
        <f>VLOOKUP(DF19,A20:R92,18)</f>
        <v>90683.290057258215</v>
      </c>
      <c r="DH19" s="58">
        <f>VLOOKUP(DF19,AF20:BC56,24)</f>
        <v>-112927.88124716537</v>
      </c>
      <c r="DI19" s="58">
        <v>-2325.9999999998727</v>
      </c>
      <c r="DJ19" s="58">
        <v>7675.446913580221</v>
      </c>
      <c r="DK19" s="58">
        <f>DG19-DG18</f>
        <v>-15565.6371550482</v>
      </c>
      <c r="DL19" s="58">
        <f>DH19-DH18</f>
        <v>-58174.875668169065</v>
      </c>
      <c r="DM19" s="58">
        <f t="shared" si="19"/>
        <v>-1429.5000000000614</v>
      </c>
      <c r="DN19" s="58">
        <f t="shared" si="20"/>
        <v>-1726.6469135802618</v>
      </c>
      <c r="DO19" s="58">
        <f t="shared" si="2"/>
        <v>-15565.6371550482</v>
      </c>
      <c r="DP19" s="58">
        <f t="shared" si="3"/>
        <v>-54716.794870832193</v>
      </c>
      <c r="DQ19" s="58">
        <f t="shared" si="4"/>
        <v>-80021.304655938162</v>
      </c>
      <c r="DR19" s="58">
        <f t="shared" si="5"/>
        <v>-60530.856875605532</v>
      </c>
      <c r="DS19" s="58">
        <f>SUM($DO$13:DO19)</f>
        <v>-50166.194938246859</v>
      </c>
      <c r="DT19" s="58">
        <f>SUM($DP$13:DP19)</f>
        <v>-106215.12538581621</v>
      </c>
      <c r="DU19" s="58">
        <f>SUM(DQ$13:DQ19)</f>
        <v>-130206.05430548723</v>
      </c>
      <c r="DV19" s="58">
        <f>SUM(DR$13:DR19)</f>
        <v>269077.23572671018</v>
      </c>
      <c r="DZ19" s="133">
        <v>45904.625</v>
      </c>
      <c r="EA19" s="54">
        <v>-50166.194938246859</v>
      </c>
      <c r="EB19" s="54">
        <v>-106215.12538581621</v>
      </c>
      <c r="EC19" s="54">
        <v>-130206.05430548723</v>
      </c>
      <c r="ED19" s="54">
        <v>269077.23572671018</v>
      </c>
    </row>
    <row r="20" spans="1:134" x14ac:dyDescent="0.3">
      <c r="A20" s="139">
        <v>45854.625</v>
      </c>
      <c r="B20" s="76">
        <f t="shared" si="21"/>
        <v>93.96</v>
      </c>
      <c r="C20" s="31">
        <f t="shared" si="6"/>
        <v>15974.440894567233</v>
      </c>
      <c r="D20" s="32">
        <f t="shared" si="7"/>
        <v>-23500</v>
      </c>
      <c r="E20" s="76">
        <f t="shared" si="22"/>
        <v>101.31</v>
      </c>
      <c r="F20" s="31">
        <f t="shared" si="8"/>
        <v>13800.000000000522</v>
      </c>
      <c r="G20" s="32">
        <f t="shared" si="9"/>
        <v>-8366.641333333333</v>
      </c>
      <c r="H20" s="76">
        <f t="shared" si="23"/>
        <v>121.87</v>
      </c>
      <c r="I20" s="31">
        <f t="shared" si="10"/>
        <v>-10582.444626745513</v>
      </c>
      <c r="J20" s="32">
        <f t="shared" si="11"/>
        <v>-40420</v>
      </c>
      <c r="K20" s="76">
        <f t="shared" si="24"/>
        <v>99.841999999999999</v>
      </c>
      <c r="L20" s="31">
        <f t="shared" si="12"/>
        <v>33619.999999997388</v>
      </c>
      <c r="M20" s="32">
        <f t="shared" si="13"/>
        <v>-18403.059555555559</v>
      </c>
      <c r="N20" s="82">
        <f t="shared" si="14"/>
        <v>53260.467299087381</v>
      </c>
      <c r="O20" s="82"/>
      <c r="P20" s="82"/>
      <c r="Q20" s="82">
        <f>$G$5*SUM($O$14:O20)-$H$5*SUM($P$14:P20)</f>
        <v>0</v>
      </c>
      <c r="R20" s="82">
        <f t="shared" si="15"/>
        <v>53260.467299087381</v>
      </c>
      <c r="S20" s="143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25"/>
        <v>80.819999999999993</v>
      </c>
      <c r="AH20" s="46">
        <f t="shared" si="26"/>
        <v>-64838.829195999482</v>
      </c>
      <c r="AI20" s="46">
        <f t="shared" si="27"/>
        <v>-32900</v>
      </c>
      <c r="AJ20" s="45">
        <f t="shared" si="28"/>
        <v>99.9140625</v>
      </c>
      <c r="AK20" s="46">
        <f t="shared" si="29"/>
        <v>51796.875000000007</v>
      </c>
      <c r="AL20" s="47">
        <f t="shared" si="30"/>
        <v>-2557.2252604166661</v>
      </c>
      <c r="AM20" s="45">
        <f t="shared" si="31"/>
        <v>110.45</v>
      </c>
      <c r="AN20" s="46">
        <f t="shared" si="32"/>
        <v>137417.06807234432</v>
      </c>
      <c r="AO20" s="47">
        <f t="shared" si="33"/>
        <v>-33840</v>
      </c>
      <c r="AP20" s="45">
        <f t="shared" si="34"/>
        <v>99.9140625</v>
      </c>
      <c r="AQ20" s="46">
        <f t="shared" si="35"/>
        <v>45156.25</v>
      </c>
      <c r="AR20" s="47">
        <f t="shared" si="36"/>
        <v>-2229.3758680555547</v>
      </c>
      <c r="AS20" s="45">
        <f t="shared" si="37"/>
        <v>100.71875</v>
      </c>
      <c r="AT20" s="46">
        <f t="shared" si="38"/>
        <v>44531.25</v>
      </c>
      <c r="AU20" s="47">
        <f t="shared" si="39"/>
        <v>24.520833333334849</v>
      </c>
      <c r="AV20" s="45">
        <f t="shared" si="40"/>
        <v>98.296875</v>
      </c>
      <c r="AW20" s="46">
        <f t="shared" si="41"/>
        <v>88593.75</v>
      </c>
      <c r="AX20" s="47">
        <f t="shared" si="42"/>
        <v>1464.7098958333336</v>
      </c>
      <c r="AY20" s="82">
        <f t="shared" si="43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6"/>
        <v>-112927.88124716537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7"/>
        <v>107.4136</v>
      </c>
      <c r="BT20" s="46">
        <f t="shared" si="44"/>
        <v>842.00000000009823</v>
      </c>
      <c r="BU20" s="46">
        <f t="shared" si="45"/>
        <v>2222.2222222222222</v>
      </c>
      <c r="BV20" s="45">
        <f t="shared" si="46"/>
        <v>49.465000000000003</v>
      </c>
      <c r="BW20" s="46">
        <f t="shared" si="47"/>
        <v>3167.9999999999709</v>
      </c>
      <c r="BX20" s="47">
        <f t="shared" si="48"/>
        <v>2222.2222222222222</v>
      </c>
      <c r="BY20" s="45">
        <f t="shared" si="49"/>
        <v>-2325.9999999998727</v>
      </c>
      <c r="CA20" s="129">
        <v>45779.625</v>
      </c>
      <c r="CB20" s="54">
        <v>104.4299</v>
      </c>
      <c r="CC20" s="129">
        <v>45779.625</v>
      </c>
      <c r="CD20" s="54">
        <v>64.525999999999996</v>
      </c>
      <c r="CF20" s="131">
        <v>45904.625</v>
      </c>
      <c r="CG20" s="45">
        <f t="shared" si="18"/>
        <v>264.74099999999999</v>
      </c>
      <c r="CH20" s="46">
        <f t="shared" si="50"/>
        <v>9286.9333333333234</v>
      </c>
      <c r="CI20" s="46">
        <f t="shared" si="51"/>
        <v>2469.1358024691358</v>
      </c>
      <c r="CJ20" s="45">
        <f t="shared" si="52"/>
        <v>54.372999999999998</v>
      </c>
      <c r="CK20" s="46">
        <f t="shared" si="53"/>
        <v>1858.400000000016</v>
      </c>
      <c r="CL20" s="47">
        <f t="shared" si="54"/>
        <v>2222.2222222222222</v>
      </c>
      <c r="CM20" s="45">
        <f t="shared" si="55"/>
        <v>7675.446913580221</v>
      </c>
      <c r="CO20" s="129">
        <v>45779.625</v>
      </c>
      <c r="CP20" s="54">
        <v>333.99900000000002</v>
      </c>
      <c r="CQ20" s="129">
        <v>45779.625</v>
      </c>
      <c r="CR20" s="54">
        <v>64.894000000000005</v>
      </c>
      <c r="CS20" s="54"/>
      <c r="CT20" s="54"/>
      <c r="CU20" s="54"/>
      <c r="CV20" s="54"/>
      <c r="CW20" s="54"/>
      <c r="CX20" s="54"/>
      <c r="CY20" s="54"/>
      <c r="DF20" s="142">
        <f>VLOOKUP(AF21,$A$14:$A$86,1)</f>
        <v>45905.625</v>
      </c>
      <c r="DG20" s="58">
        <f>VLOOKUP(DF20,A21:R93,18)</f>
        <v>74303.433500671643</v>
      </c>
      <c r="DH20" s="58">
        <f>VLOOKUP(DF20,AF21:BC57,24)</f>
        <v>-141464.29486208732</v>
      </c>
      <c r="DI20" s="58">
        <v>-2571.9999999998749</v>
      </c>
      <c r="DJ20" s="58">
        <v>7580.9999999999818</v>
      </c>
      <c r="DK20" s="58">
        <f>DG20-DG19</f>
        <v>-16379.856556586572</v>
      </c>
      <c r="DL20" s="58">
        <f>DH20-DH19</f>
        <v>-28536.413614921956</v>
      </c>
      <c r="DM20" s="58">
        <f t="shared" si="19"/>
        <v>-246.00000000000227</v>
      </c>
      <c r="DN20" s="58">
        <f t="shared" si="20"/>
        <v>-94.446913580239197</v>
      </c>
      <c r="DO20" s="58">
        <f t="shared" si="2"/>
        <v>-16379.856556586572</v>
      </c>
      <c r="DP20" s="58">
        <f t="shared" si="3"/>
        <v>-26840.127669946254</v>
      </c>
      <c r="DQ20" s="58">
        <f t="shared" si="4"/>
        <v>-13770.717695250176</v>
      </c>
      <c r="DR20" s="58">
        <f t="shared" si="5"/>
        <v>-3311.0142920962603</v>
      </c>
      <c r="DS20" s="58">
        <f>SUM($DO$13:DO20)</f>
        <v>-66546.051494833431</v>
      </c>
      <c r="DT20" s="58">
        <f>SUM($DP$13:DP20)</f>
        <v>-133055.25305576247</v>
      </c>
      <c r="DU20" s="58">
        <f>SUM(DQ$13:DQ20)</f>
        <v>-143976.7720007374</v>
      </c>
      <c r="DV20" s="58">
        <f>SUM(DR$13:DR20)</f>
        <v>265766.22143461392</v>
      </c>
      <c r="DZ20" s="133">
        <v>45905.625</v>
      </c>
      <c r="EA20" s="54">
        <v>-66546.051494833431</v>
      </c>
      <c r="EB20" s="54">
        <v>-133055.25305576247</v>
      </c>
      <c r="EC20" s="54">
        <v>-143976.7720007374</v>
      </c>
      <c r="ED20" s="54">
        <v>265766.22143461392</v>
      </c>
    </row>
    <row r="21" spans="1:134" x14ac:dyDescent="0.3">
      <c r="A21" s="139">
        <v>45855.625</v>
      </c>
      <c r="B21" s="76">
        <f t="shared" si="21"/>
        <v>94.08</v>
      </c>
      <c r="C21" s="31">
        <f t="shared" si="6"/>
        <v>47923.322683701699</v>
      </c>
      <c r="D21" s="32">
        <f t="shared" si="7"/>
        <v>-26437.5</v>
      </c>
      <c r="E21" s="76">
        <f t="shared" si="22"/>
        <v>101.328</v>
      </c>
      <c r="F21" s="31">
        <f t="shared" si="8"/>
        <v>17400.000000000658</v>
      </c>
      <c r="G21" s="32">
        <f t="shared" si="9"/>
        <v>-9412.4714999999978</v>
      </c>
      <c r="H21" s="76">
        <f t="shared" si="23"/>
        <v>120.13</v>
      </c>
      <c r="I21" s="31">
        <f t="shared" si="10"/>
        <v>-624364.23297785642</v>
      </c>
      <c r="J21" s="32">
        <f t="shared" si="11"/>
        <v>-45472.5</v>
      </c>
      <c r="K21" s="76">
        <f t="shared" si="24"/>
        <v>99.9</v>
      </c>
      <c r="L21" s="31">
        <f t="shared" si="12"/>
        <v>57400.000000000233</v>
      </c>
      <c r="M21" s="32">
        <f t="shared" si="13"/>
        <v>-20703.442000000003</v>
      </c>
      <c r="N21" s="82">
        <f t="shared" si="14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5"/>
        <v>34077.824361557607</v>
      </c>
      <c r="S21" s="143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25"/>
        <v>80.87</v>
      </c>
      <c r="AH21" s="46">
        <f t="shared" si="26"/>
        <v>-43225.886130665029</v>
      </c>
      <c r="AI21" s="46">
        <f t="shared" si="27"/>
        <v>-37012.5</v>
      </c>
      <c r="AJ21" s="45">
        <f t="shared" si="28"/>
        <v>100.1328125</v>
      </c>
      <c r="AK21" s="46">
        <f t="shared" si="29"/>
        <v>94453.125</v>
      </c>
      <c r="AL21" s="47">
        <f t="shared" si="30"/>
        <v>-2876.87841796875</v>
      </c>
      <c r="AM21" s="45">
        <f t="shared" si="31"/>
        <v>111.17</v>
      </c>
      <c r="AN21" s="46">
        <f t="shared" si="32"/>
        <v>372989.18476779177</v>
      </c>
      <c r="AO21" s="47">
        <f t="shared" si="33"/>
        <v>-38070</v>
      </c>
      <c r="AP21" s="45">
        <f t="shared" si="34"/>
        <v>100.1328125</v>
      </c>
      <c r="AQ21" s="46">
        <f t="shared" si="35"/>
        <v>82343.75</v>
      </c>
      <c r="AR21" s="47">
        <f t="shared" si="36"/>
        <v>-2508.0478515625018</v>
      </c>
      <c r="AS21" s="45">
        <f t="shared" si="37"/>
        <v>101.3125</v>
      </c>
      <c r="AT21" s="46">
        <f t="shared" si="38"/>
        <v>89062.5</v>
      </c>
      <c r="AU21" s="47">
        <f t="shared" si="39"/>
        <v>27.585937500001819</v>
      </c>
      <c r="AV21" s="45">
        <f t="shared" si="40"/>
        <v>99.6875</v>
      </c>
      <c r="AW21" s="46">
        <f t="shared" si="41"/>
        <v>234609.375</v>
      </c>
      <c r="AX21" s="47">
        <f t="shared" si="42"/>
        <v>1647.7986328125007</v>
      </c>
      <c r="AY21" s="82">
        <f t="shared" si="43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6"/>
        <v>-141464.29486208732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7"/>
        <v>107.2762</v>
      </c>
      <c r="BT21" s="46">
        <f t="shared" si="44"/>
        <v>-1905.9999999998922</v>
      </c>
      <c r="BU21" s="46">
        <f t="shared" si="45"/>
        <v>2500</v>
      </c>
      <c r="BV21" s="45">
        <f t="shared" si="46"/>
        <v>50.021000000000001</v>
      </c>
      <c r="BW21" s="46">
        <f t="shared" si="47"/>
        <v>665.99999999998261</v>
      </c>
      <c r="BX21" s="47">
        <f t="shared" si="48"/>
        <v>2500</v>
      </c>
      <c r="BY21" s="45">
        <f t="shared" si="49"/>
        <v>-2571.9999999998749</v>
      </c>
      <c r="CA21" s="129">
        <v>45782.625</v>
      </c>
      <c r="CB21" s="54">
        <v>104.6127</v>
      </c>
      <c r="CC21" s="129">
        <v>45782.625</v>
      </c>
      <c r="CD21" s="54">
        <v>63.378</v>
      </c>
      <c r="CF21" s="131">
        <v>45905.625</v>
      </c>
      <c r="CG21" s="45">
        <f t="shared" si="18"/>
        <v>263.56599999999997</v>
      </c>
      <c r="CH21" s="46">
        <f t="shared" si="50"/>
        <v>10435.822222222225</v>
      </c>
      <c r="CI21" s="46">
        <f t="shared" si="51"/>
        <v>2777.7777777777778</v>
      </c>
      <c r="CJ21" s="45">
        <f t="shared" si="52"/>
        <v>54.095999999999997</v>
      </c>
      <c r="CK21" s="46">
        <f t="shared" si="53"/>
        <v>3132.6000000000204</v>
      </c>
      <c r="CL21" s="47">
        <f t="shared" si="54"/>
        <v>2500</v>
      </c>
      <c r="CM21" s="45">
        <f t="shared" si="55"/>
        <v>7580.9999999999818</v>
      </c>
      <c r="CO21" s="129">
        <v>45783.625</v>
      </c>
      <c r="CP21" s="54">
        <v>331.04300000000001</v>
      </c>
      <c r="CQ21" s="129">
        <v>45783.625</v>
      </c>
      <c r="CR21" s="54">
        <v>64.090999999999994</v>
      </c>
      <c r="CS21" s="54"/>
      <c r="CT21" s="54"/>
      <c r="CU21" s="54"/>
      <c r="CV21" s="54"/>
      <c r="CW21" s="54"/>
      <c r="CX21" s="54"/>
      <c r="CY21" s="54"/>
      <c r="DF21" s="142">
        <f>VLOOKUP(AF22,$A$14:$A$86,1)</f>
        <v>45908.625</v>
      </c>
      <c r="DG21" s="58">
        <f>VLOOKUP(DF21,A22:R94,18)</f>
        <v>65592.368060628069</v>
      </c>
      <c r="DH21" s="58">
        <f>VLOOKUP(DF21,AF22:BC58,24)</f>
        <v>-105414.76552654452</v>
      </c>
      <c r="DI21" s="58">
        <v>-3430.9999999998863</v>
      </c>
      <c r="DJ21" s="58">
        <v>6581.1481481481451</v>
      </c>
      <c r="DK21" s="58">
        <f>DG21-DG20</f>
        <v>-8711.0654400435742</v>
      </c>
      <c r="DL21" s="58">
        <f>DH21-DH20</f>
        <v>36049.5293355428</v>
      </c>
      <c r="DM21" s="58">
        <f t="shared" si="19"/>
        <v>-859.00000000001137</v>
      </c>
      <c r="DN21" s="58">
        <f t="shared" si="20"/>
        <v>-999.85185185183673</v>
      </c>
      <c r="DO21" s="58">
        <f t="shared" si="2"/>
        <v>-8711.0654400435742</v>
      </c>
      <c r="DP21" s="58">
        <f t="shared" si="3"/>
        <v>33906.642329486283</v>
      </c>
      <c r="DQ21" s="58">
        <f t="shared" si="4"/>
        <v>-48085.554878942879</v>
      </c>
      <c r="DR21" s="58">
        <f t="shared" si="5"/>
        <v>-35051.688254988076</v>
      </c>
      <c r="DS21" s="58">
        <f>SUM($DO$13:DO21)</f>
        <v>-75257.116934877005</v>
      </c>
      <c r="DT21" s="58">
        <f>SUM($DP$13:DP21)</f>
        <v>-99148.61072627618</v>
      </c>
      <c r="DU21" s="58">
        <f>SUM(DQ$13:DQ21)</f>
        <v>-192062.32687968027</v>
      </c>
      <c r="DV21" s="58">
        <f>SUM(DR$13:DR21)</f>
        <v>230714.53317962584</v>
      </c>
      <c r="DZ21" s="133">
        <v>45908.625</v>
      </c>
      <c r="EA21" s="54">
        <v>-75257.116934877005</v>
      </c>
      <c r="EB21" s="54">
        <v>-99148.61072627618</v>
      </c>
      <c r="EC21" s="54">
        <v>-192062.32687968027</v>
      </c>
      <c r="ED21" s="54">
        <v>230714.53317962584</v>
      </c>
    </row>
    <row r="22" spans="1:134" x14ac:dyDescent="0.3">
      <c r="A22" s="139">
        <v>45856.625</v>
      </c>
      <c r="B22" s="76">
        <f t="shared" si="21"/>
        <v>94.09</v>
      </c>
      <c r="C22" s="31">
        <f t="shared" si="6"/>
        <v>50585.72949946938</v>
      </c>
      <c r="D22" s="32">
        <f t="shared" si="7"/>
        <v>-29374.999999999996</v>
      </c>
      <c r="E22" s="76">
        <f t="shared" si="22"/>
        <v>101.28</v>
      </c>
      <c r="F22" s="31">
        <f t="shared" si="8"/>
        <v>7800.0000000002956</v>
      </c>
      <c r="G22" s="32">
        <f t="shared" si="9"/>
        <v>-10458.301666666663</v>
      </c>
      <c r="H22" s="76">
        <f t="shared" si="23"/>
        <v>120.01</v>
      </c>
      <c r="I22" s="31">
        <f t="shared" si="10"/>
        <v>-666694.01148482412</v>
      </c>
      <c r="J22" s="32">
        <f t="shared" si="11"/>
        <v>-50524.999999999993</v>
      </c>
      <c r="K22" s="76">
        <f t="shared" si="24"/>
        <v>99.805999999999997</v>
      </c>
      <c r="L22" s="31">
        <f t="shared" si="12"/>
        <v>18859.999999996831</v>
      </c>
      <c r="M22" s="32">
        <f t="shared" si="13"/>
        <v>-23003.824444444439</v>
      </c>
      <c r="N22" s="82">
        <f t="shared" si="14"/>
        <v>736944.21820651239</v>
      </c>
      <c r="O22" s="82"/>
      <c r="P22" s="82"/>
      <c r="Q22" s="82">
        <f>$G$5*SUM($O$14:O22)-$H$5*SUM($P$14:P22)</f>
        <v>-685953.76080000005</v>
      </c>
      <c r="R22" s="82">
        <f t="shared" si="15"/>
        <v>50990.457406512345</v>
      </c>
      <c r="S22" s="143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25"/>
        <v>80.87</v>
      </c>
      <c r="AH22" s="46">
        <f t="shared" si="26"/>
        <v>-43225.886130665029</v>
      </c>
      <c r="AI22" s="46">
        <f t="shared" si="27"/>
        <v>-49350</v>
      </c>
      <c r="AJ22" s="45">
        <f t="shared" si="28"/>
        <v>100.265625</v>
      </c>
      <c r="AK22" s="46">
        <f t="shared" si="29"/>
        <v>120351.5625</v>
      </c>
      <c r="AL22" s="47">
        <f t="shared" si="30"/>
        <v>-3835.837890625</v>
      </c>
      <c r="AM22" s="45">
        <f t="shared" si="31"/>
        <v>111.56</v>
      </c>
      <c r="AN22" s="46">
        <f t="shared" si="32"/>
        <v>500590.7479778218</v>
      </c>
      <c r="AO22" s="47">
        <f t="shared" si="33"/>
        <v>-50760</v>
      </c>
      <c r="AP22" s="45">
        <f t="shared" si="34"/>
        <v>100.265625</v>
      </c>
      <c r="AQ22" s="46">
        <f t="shared" si="35"/>
        <v>104921.875</v>
      </c>
      <c r="AR22" s="47">
        <f t="shared" si="36"/>
        <v>-3344.0638020833321</v>
      </c>
      <c r="AS22" s="45">
        <f t="shared" si="37"/>
        <v>101.6875</v>
      </c>
      <c r="AT22" s="46">
        <f t="shared" si="38"/>
        <v>117187.5</v>
      </c>
      <c r="AU22" s="47">
        <f t="shared" si="39"/>
        <v>36.78125</v>
      </c>
      <c r="AV22" s="45">
        <f t="shared" si="40"/>
        <v>101</v>
      </c>
      <c r="AW22" s="46">
        <f t="shared" si="41"/>
        <v>372421.875</v>
      </c>
      <c r="AX22" s="47">
        <f t="shared" si="42"/>
        <v>2197.0648437500022</v>
      </c>
      <c r="AY22" s="82">
        <f t="shared" si="43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6"/>
        <v>-105414.76552654452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7"/>
        <v>107.2625</v>
      </c>
      <c r="BT22" s="46">
        <f t="shared" si="44"/>
        <v>-2179.9999999998931</v>
      </c>
      <c r="BU22" s="46">
        <f t="shared" si="45"/>
        <v>3333.3333333333339</v>
      </c>
      <c r="BV22" s="45">
        <f t="shared" si="46"/>
        <v>49.890999999999998</v>
      </c>
      <c r="BW22" s="46">
        <f t="shared" si="47"/>
        <v>1250.9999999999941</v>
      </c>
      <c r="BX22" s="47">
        <f t="shared" si="48"/>
        <v>3333.333333333333</v>
      </c>
      <c r="BY22" s="45">
        <f t="shared" si="49"/>
        <v>-3430.9999999998863</v>
      </c>
      <c r="CA22" s="129">
        <v>45783.625</v>
      </c>
      <c r="CB22" s="54">
        <v>104.3732</v>
      </c>
      <c r="CC22" s="129">
        <v>45783.625</v>
      </c>
      <c r="CD22" s="54">
        <v>64.171999999999997</v>
      </c>
      <c r="CF22" s="131">
        <v>45908.625</v>
      </c>
      <c r="CG22" s="45">
        <f t="shared" si="18"/>
        <v>261.50299999999999</v>
      </c>
      <c r="CH22" s="46">
        <f t="shared" si="50"/>
        <v>12452.977777777769</v>
      </c>
      <c r="CI22" s="46">
        <f t="shared" si="51"/>
        <v>3703.7037037037039</v>
      </c>
      <c r="CJ22" s="45">
        <f t="shared" si="52"/>
        <v>53.42</v>
      </c>
      <c r="CK22" s="46">
        <f t="shared" si="53"/>
        <v>6242.1999999999962</v>
      </c>
      <c r="CL22" s="47">
        <f t="shared" si="54"/>
        <v>3333.333333333333</v>
      </c>
      <c r="CM22" s="45">
        <f t="shared" si="55"/>
        <v>6581.1481481481451</v>
      </c>
      <c r="CO22" s="129">
        <v>45784.625</v>
      </c>
      <c r="CP22" s="54">
        <v>331.15199999999999</v>
      </c>
      <c r="CQ22" s="129">
        <v>45784.625</v>
      </c>
      <c r="CR22" s="54">
        <v>64.108999999999995</v>
      </c>
      <c r="CS22" s="54"/>
      <c r="CT22" s="54"/>
      <c r="CU22" s="54"/>
      <c r="CV22" s="54"/>
      <c r="CW22" s="54"/>
      <c r="CX22" s="54"/>
      <c r="CY22" s="54"/>
      <c r="DF22" s="142">
        <f>VLOOKUP(AF23,$A$14:$A$86,1)</f>
        <v>45909.625</v>
      </c>
      <c r="DG22" s="58">
        <f>VLOOKUP(DF22,A23:R95,18)</f>
        <v>43316.193147450918</v>
      </c>
      <c r="DH22" s="58">
        <f>VLOOKUP(DF22,AF23:BC59,24)</f>
        <v>-155567.97894688469</v>
      </c>
      <c r="DI22" s="58">
        <v>-4702.9999999998254</v>
      </c>
      <c r="DJ22" s="58">
        <v>5223.5679012345772</v>
      </c>
      <c r="DK22" s="58">
        <f>DG22-DG21</f>
        <v>-22276.17491317715</v>
      </c>
      <c r="DL22" s="58">
        <f>DH22-DH21</f>
        <v>-50153.213420340166</v>
      </c>
      <c r="DM22" s="58">
        <f t="shared" si="19"/>
        <v>-1271.9999999999391</v>
      </c>
      <c r="DN22" s="58">
        <f t="shared" si="20"/>
        <v>-1357.5802469135679</v>
      </c>
      <c r="DO22" s="58">
        <f t="shared" si="2"/>
        <v>-22276.17491317715</v>
      </c>
      <c r="DP22" s="58">
        <f t="shared" si="3"/>
        <v>-47171.963142421439</v>
      </c>
      <c r="DQ22" s="58">
        <f t="shared" si="4"/>
        <v>-71204.686619338303</v>
      </c>
      <c r="DR22" s="58">
        <f t="shared" si="5"/>
        <v>-47592.530341180573</v>
      </c>
      <c r="DS22" s="58">
        <f>SUM($DO$13:DO22)</f>
        <v>-97533.291848054156</v>
      </c>
      <c r="DT22" s="58">
        <f>SUM($DP$13:DP22)</f>
        <v>-146320.57386869763</v>
      </c>
      <c r="DU22" s="58">
        <f>SUM(DQ$13:DQ22)</f>
        <v>-263267.01349901856</v>
      </c>
      <c r="DV22" s="58">
        <f>SUM(DR$13:DR22)</f>
        <v>183122.00283844527</v>
      </c>
      <c r="DZ22" s="133">
        <v>45909.625</v>
      </c>
      <c r="EA22" s="54">
        <v>-97533.291848054156</v>
      </c>
      <c r="EB22" s="54">
        <v>-146320.57386869763</v>
      </c>
      <c r="EC22" s="54">
        <v>-263267.01349901856</v>
      </c>
      <c r="ED22" s="54">
        <v>183122.00283844527</v>
      </c>
    </row>
    <row r="23" spans="1:134" x14ac:dyDescent="0.3">
      <c r="A23" s="139">
        <v>45859.625</v>
      </c>
      <c r="B23" s="76">
        <f t="shared" si="21"/>
        <v>94.13</v>
      </c>
      <c r="C23" s="31">
        <f t="shared" si="6"/>
        <v>61235.356762512347</v>
      </c>
      <c r="D23" s="32">
        <f t="shared" si="7"/>
        <v>-38187.499999999993</v>
      </c>
      <c r="E23" s="76">
        <f t="shared" si="22"/>
        <v>101.45</v>
      </c>
      <c r="F23" s="31">
        <f t="shared" si="8"/>
        <v>41800.00000000064</v>
      </c>
      <c r="G23" s="32">
        <f t="shared" si="9"/>
        <v>-13595.792166666666</v>
      </c>
      <c r="H23" s="76">
        <f t="shared" si="23"/>
        <v>120.31</v>
      </c>
      <c r="I23" s="31">
        <f t="shared" si="10"/>
        <v>-560869.56521739287</v>
      </c>
      <c r="J23" s="32">
        <f t="shared" si="11"/>
        <v>-65682.499999999985</v>
      </c>
      <c r="K23" s="76">
        <f t="shared" si="24"/>
        <v>100.142</v>
      </c>
      <c r="L23" s="31">
        <f t="shared" si="12"/>
        <v>156619.99999999625</v>
      </c>
      <c r="M23" s="32">
        <f t="shared" si="13"/>
        <v>-29904.971777777781</v>
      </c>
      <c r="N23" s="82">
        <f t="shared" si="14"/>
        <v>748110.74236878974</v>
      </c>
      <c r="O23" s="82"/>
      <c r="P23" s="82"/>
      <c r="Q23" s="82">
        <f>$G$5*SUM($O$14:O23)-$H$5*SUM($P$14:P23)</f>
        <v>-685953.76080000005</v>
      </c>
      <c r="R23" s="82">
        <f t="shared" si="15"/>
        <v>62156.981568789692</v>
      </c>
      <c r="S23" s="143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25"/>
        <v>80.78</v>
      </c>
      <c r="AH23" s="46">
        <f t="shared" si="26"/>
        <v>-82129.183648262377</v>
      </c>
      <c r="AI23" s="46">
        <f t="shared" si="27"/>
        <v>-53462.499999999993</v>
      </c>
      <c r="AJ23" s="45">
        <f t="shared" si="28"/>
        <v>100.09375</v>
      </c>
      <c r="AK23" s="46">
        <f t="shared" si="29"/>
        <v>86835.937499999985</v>
      </c>
      <c r="AL23" s="47">
        <f t="shared" si="30"/>
        <v>-4155.4910481770821</v>
      </c>
      <c r="AM23" s="45">
        <f t="shared" si="31"/>
        <v>111.36</v>
      </c>
      <c r="AN23" s="46">
        <f t="shared" si="32"/>
        <v>435154.04889575572</v>
      </c>
      <c r="AO23" s="47">
        <f t="shared" si="33"/>
        <v>-54989.999999999985</v>
      </c>
      <c r="AP23" s="45">
        <f t="shared" si="34"/>
        <v>100.09375</v>
      </c>
      <c r="AQ23" s="46">
        <f t="shared" si="35"/>
        <v>75703.125</v>
      </c>
      <c r="AR23" s="47">
        <f t="shared" si="36"/>
        <v>-3622.7357855902774</v>
      </c>
      <c r="AS23" s="45">
        <f t="shared" si="37"/>
        <v>101.390625</v>
      </c>
      <c r="AT23" s="46">
        <f t="shared" si="38"/>
        <v>94921.875</v>
      </c>
      <c r="AU23" s="47">
        <f t="shared" si="39"/>
        <v>39.846354166667879</v>
      </c>
      <c r="AV23" s="45">
        <f t="shared" si="40"/>
        <v>100.4375</v>
      </c>
      <c r="AW23" s="46">
        <f t="shared" si="41"/>
        <v>313359.375</v>
      </c>
      <c r="AX23" s="47">
        <f t="shared" si="42"/>
        <v>2380.1535807291657</v>
      </c>
      <c r="AY23" s="82">
        <f t="shared" si="43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6"/>
        <v>-155567.97894688469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7"/>
        <v>107.24930000000001</v>
      </c>
      <c r="BT23" s="46">
        <f t="shared" si="44"/>
        <v>-2443.9999999998463</v>
      </c>
      <c r="BU23" s="46">
        <f t="shared" si="45"/>
        <v>3611.1111111111113</v>
      </c>
      <c r="BV23" s="45">
        <f t="shared" si="46"/>
        <v>49.667000000000002</v>
      </c>
      <c r="BW23" s="46">
        <f t="shared" si="47"/>
        <v>2258.9999999999791</v>
      </c>
      <c r="BX23" s="47">
        <f t="shared" si="48"/>
        <v>3611.1111111111109</v>
      </c>
      <c r="BY23" s="45">
        <f t="shared" si="49"/>
        <v>-4702.9999999998254</v>
      </c>
      <c r="CA23" s="129">
        <v>45784.625</v>
      </c>
      <c r="CB23" s="54">
        <v>104.47369999999999</v>
      </c>
      <c r="CC23" s="129">
        <v>45784.625</v>
      </c>
      <c r="CD23" s="54">
        <v>63.649000000000001</v>
      </c>
      <c r="CF23" s="131">
        <v>45909.625</v>
      </c>
      <c r="CG23" s="45">
        <f t="shared" si="18"/>
        <v>261.88799999999998</v>
      </c>
      <c r="CH23" s="46">
        <f t="shared" si="50"/>
        <v>12076.533333333333</v>
      </c>
      <c r="CI23" s="46">
        <f t="shared" si="51"/>
        <v>4012.345679012345</v>
      </c>
      <c r="CJ23" s="45">
        <f t="shared" si="52"/>
        <v>53.2</v>
      </c>
      <c r="CK23" s="46">
        <f t="shared" si="53"/>
        <v>7254.1999999999907</v>
      </c>
      <c r="CL23" s="47">
        <f t="shared" si="54"/>
        <v>3611.1111111111109</v>
      </c>
      <c r="CM23" s="45">
        <f t="shared" si="55"/>
        <v>5223.5679012345772</v>
      </c>
      <c r="CO23" s="129">
        <v>45785.625</v>
      </c>
      <c r="CP23" s="54">
        <v>326.08800000000002</v>
      </c>
      <c r="CQ23" s="129">
        <v>45785.625</v>
      </c>
      <c r="CR23" s="54">
        <v>62.965000000000003</v>
      </c>
      <c r="CS23" s="54"/>
      <c r="CT23" s="54"/>
      <c r="CU23" s="54"/>
      <c r="CV23" s="54"/>
      <c r="CW23" s="54"/>
      <c r="CX23" s="54"/>
      <c r="CY23" s="54"/>
      <c r="DF23" s="142">
        <f>VLOOKUP(AF24,$A$14:$A$86,1)</f>
        <v>45910.625</v>
      </c>
      <c r="DG23" s="58">
        <f>VLOOKUP(DF23,A24:R96,18)</f>
        <v>6506.9001736791106</v>
      </c>
      <c r="DH23" s="58">
        <f>VLOOKUP(DF23,AF24:BC60,24)</f>
        <v>-162609.92823870503</v>
      </c>
      <c r="DI23" s="58">
        <v>-4960.4999999999382</v>
      </c>
      <c r="DJ23" s="58">
        <v>4782.5876543209688</v>
      </c>
      <c r="DK23" s="58">
        <f>DG23-DG22</f>
        <v>-36809.292973771808</v>
      </c>
      <c r="DL23" s="58">
        <f>DH23-DH22</f>
        <v>-7041.9492918203468</v>
      </c>
      <c r="DM23" s="58">
        <f t="shared" si="19"/>
        <v>-257.50000000011278</v>
      </c>
      <c r="DN23" s="58">
        <f t="shared" si="20"/>
        <v>-440.98024691360843</v>
      </c>
      <c r="DO23" s="58">
        <f t="shared" si="2"/>
        <v>-36809.292973771808</v>
      </c>
      <c r="DP23" s="58">
        <f t="shared" si="3"/>
        <v>-6623.3557092441461</v>
      </c>
      <c r="DQ23" s="58">
        <f t="shared" si="4"/>
        <v>-14414.470758245692</v>
      </c>
      <c r="DR23" s="58">
        <f t="shared" si="5"/>
        <v>-15459.392421782488</v>
      </c>
      <c r="DS23" s="58">
        <f>SUM($DO$13:DO23)</f>
        <v>-134342.58482182596</v>
      </c>
      <c r="DT23" s="58">
        <f>SUM($DP$13:DP23)</f>
        <v>-152943.92957794177</v>
      </c>
      <c r="DU23" s="58">
        <f>SUM(DQ$13:DQ23)</f>
        <v>-277681.48425726424</v>
      </c>
      <c r="DV23" s="58">
        <f>SUM(DR$13:DR23)</f>
        <v>167662.61041666279</v>
      </c>
      <c r="DZ23" s="133">
        <v>45910.625</v>
      </c>
      <c r="EA23" s="54">
        <v>-134342.58482182596</v>
      </c>
      <c r="EB23" s="54">
        <v>-152943.92957794177</v>
      </c>
      <c r="EC23" s="54">
        <v>-277681.48425726424</v>
      </c>
      <c r="ED23" s="54">
        <v>167662.61041666279</v>
      </c>
    </row>
    <row r="24" spans="1:134" x14ac:dyDescent="0.3">
      <c r="A24" s="139">
        <v>45860.625</v>
      </c>
      <c r="B24" s="76">
        <f t="shared" si="21"/>
        <v>94.13</v>
      </c>
      <c r="C24" s="31">
        <f t="shared" si="6"/>
        <v>61235.356762512347</v>
      </c>
      <c r="D24" s="32">
        <f t="shared" si="7"/>
        <v>-41125</v>
      </c>
      <c r="E24" s="76">
        <f t="shared" si="22"/>
        <v>101.5</v>
      </c>
      <c r="F24" s="31">
        <f t="shared" si="8"/>
        <v>51800.000000000065</v>
      </c>
      <c r="G24" s="32">
        <f t="shared" si="9"/>
        <v>-14641.622333333329</v>
      </c>
      <c r="H24" s="76">
        <f t="shared" si="23"/>
        <v>120.48</v>
      </c>
      <c r="I24" s="31">
        <f t="shared" si="10"/>
        <v>-500902.37899918098</v>
      </c>
      <c r="J24" s="32">
        <f t="shared" si="11"/>
        <v>-70735</v>
      </c>
      <c r="K24" s="76">
        <f t="shared" si="24"/>
        <v>100.247</v>
      </c>
      <c r="L24" s="31">
        <f t="shared" si="12"/>
        <v>199669.99999999785</v>
      </c>
      <c r="M24" s="32">
        <f t="shared" si="13"/>
        <v>-32205.354222222224</v>
      </c>
      <c r="N24" s="82">
        <f t="shared" si="14"/>
        <v>722054.00387280225</v>
      </c>
      <c r="O24" s="82"/>
      <c r="P24" s="82"/>
      <c r="Q24" s="82">
        <f>$G$5*SUM($O$14:O24)-$H$5*SUM($P$14:P24)</f>
        <v>-685953.76080000005</v>
      </c>
      <c r="R24" s="82">
        <f t="shared" si="15"/>
        <v>36100.243072802201</v>
      </c>
      <c r="S24" s="143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25"/>
        <v>80.84</v>
      </c>
      <c r="AH24" s="46">
        <f t="shared" si="26"/>
        <v>-56193.651969864142</v>
      </c>
      <c r="AI24" s="46">
        <f t="shared" si="27"/>
        <v>-57575</v>
      </c>
      <c r="AJ24" s="45">
        <f t="shared" si="28"/>
        <v>100.1640625</v>
      </c>
      <c r="AK24" s="46">
        <f t="shared" si="29"/>
        <v>100546.875</v>
      </c>
      <c r="AL24" s="47">
        <f t="shared" si="30"/>
        <v>-4475.1442057291679</v>
      </c>
      <c r="AM24" s="45">
        <f t="shared" si="31"/>
        <v>111.69</v>
      </c>
      <c r="AN24" s="46">
        <f t="shared" si="32"/>
        <v>543124.60238116514</v>
      </c>
      <c r="AO24" s="47">
        <f t="shared" si="33"/>
        <v>-59219.999999999993</v>
      </c>
      <c r="AP24" s="45">
        <f t="shared" si="34"/>
        <v>100.1640625</v>
      </c>
      <c r="AQ24" s="46">
        <f t="shared" si="35"/>
        <v>87656.25</v>
      </c>
      <c r="AR24" s="47">
        <f t="shared" si="36"/>
        <v>-3901.4077690972226</v>
      </c>
      <c r="AS24" s="45">
        <f t="shared" si="37"/>
        <v>101.6875</v>
      </c>
      <c r="AT24" s="46">
        <f t="shared" si="38"/>
        <v>117187.5</v>
      </c>
      <c r="AU24" s="47">
        <f t="shared" si="39"/>
        <v>42.911458333335759</v>
      </c>
      <c r="AV24" s="45">
        <f t="shared" si="40"/>
        <v>100.953125</v>
      </c>
      <c r="AW24" s="46">
        <f t="shared" si="41"/>
        <v>367500.00000000006</v>
      </c>
      <c r="AX24" s="47">
        <f t="shared" si="42"/>
        <v>2563.2423177083365</v>
      </c>
      <c r="AY24" s="82">
        <f t="shared" si="43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6"/>
        <v>-162609.92823870503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7"/>
        <v>107.3793</v>
      </c>
      <c r="BT24" s="46">
        <f t="shared" si="44"/>
        <v>156.00000000006276</v>
      </c>
      <c r="BU24" s="46">
        <f t="shared" si="45"/>
        <v>3888.8888888888891</v>
      </c>
      <c r="BV24" s="45">
        <f t="shared" si="46"/>
        <v>49.031999999999996</v>
      </c>
      <c r="BW24" s="46">
        <f t="shared" si="47"/>
        <v>5116.5000000000018</v>
      </c>
      <c r="BX24" s="47">
        <f t="shared" si="48"/>
        <v>3888.8888888888887</v>
      </c>
      <c r="BY24" s="45">
        <f t="shared" si="49"/>
        <v>-4960.4999999999382</v>
      </c>
      <c r="CA24" s="129">
        <v>45785.625</v>
      </c>
      <c r="CB24" s="54">
        <v>104.7473</v>
      </c>
      <c r="CC24" s="129">
        <v>45785.625</v>
      </c>
      <c r="CD24" s="54">
        <v>61.73</v>
      </c>
      <c r="CF24" s="131">
        <v>45910.625</v>
      </c>
      <c r="CG24" s="45">
        <f t="shared" si="18"/>
        <v>258.988</v>
      </c>
      <c r="CH24" s="46">
        <f t="shared" si="50"/>
        <v>14912.088888888866</v>
      </c>
      <c r="CI24" s="46">
        <f t="shared" si="51"/>
        <v>4320.9876543209875</v>
      </c>
      <c r="CJ24" s="45">
        <f t="shared" si="52"/>
        <v>52.481000000000002</v>
      </c>
      <c r="CK24" s="46">
        <f t="shared" si="53"/>
        <v>10561.599999999995</v>
      </c>
      <c r="CL24" s="47">
        <f t="shared" si="54"/>
        <v>3888.8888888888887</v>
      </c>
      <c r="CM24" s="45">
        <f t="shared" si="55"/>
        <v>4782.5876543209688</v>
      </c>
      <c r="CO24" s="129">
        <v>45786.625</v>
      </c>
      <c r="CP24" s="54">
        <v>322.20999999999998</v>
      </c>
      <c r="CQ24" s="129">
        <v>45786.625</v>
      </c>
      <c r="CR24" s="54">
        <v>61.750999999999998</v>
      </c>
      <c r="CS24" s="54"/>
      <c r="CT24" s="54"/>
      <c r="CU24" s="54"/>
      <c r="CV24" s="54"/>
      <c r="CW24" s="54"/>
      <c r="CX24" s="54"/>
      <c r="CY24" s="54"/>
      <c r="DF24" s="142">
        <f>VLOOKUP(AF25,$A$14:$A$86,1)</f>
        <v>45911.625</v>
      </c>
      <c r="DG24" s="58">
        <f>VLOOKUP(DF24,A25:R97,18)</f>
        <v>14395.108923095191</v>
      </c>
      <c r="DH24" s="58">
        <f>VLOOKUP(DF24,AF25:BC61,24)</f>
        <v>-158527.06357556127</v>
      </c>
      <c r="DI24" s="58">
        <v>-4297.49999999998</v>
      </c>
      <c r="DJ24" s="58">
        <v>4505.7629629629282</v>
      </c>
      <c r="DK24" s="58">
        <f>DG24-DG23</f>
        <v>7888.2087494160805</v>
      </c>
      <c r="DL24" s="58">
        <f>DH24-DH23</f>
        <v>4082.8646631437587</v>
      </c>
      <c r="DM24" s="58">
        <f t="shared" si="19"/>
        <v>662.99999999995816</v>
      </c>
      <c r="DN24" s="58">
        <f t="shared" si="20"/>
        <v>-276.82469135804058</v>
      </c>
      <c r="DO24" s="58">
        <f t="shared" si="2"/>
        <v>7888.2087494160805</v>
      </c>
      <c r="DP24" s="58">
        <f t="shared" si="3"/>
        <v>3840.1675240853592</v>
      </c>
      <c r="DQ24" s="58">
        <f t="shared" si="4"/>
        <v>37113.763544513029</v>
      </c>
      <c r="DR24" s="58">
        <f t="shared" si="5"/>
        <v>-9704.6105028399725</v>
      </c>
      <c r="DS24" s="58">
        <f>SUM($DO$13:DO24)</f>
        <v>-126454.37607240988</v>
      </c>
      <c r="DT24" s="58">
        <f>SUM($DP$13:DP24)</f>
        <v>-149103.76205385642</v>
      </c>
      <c r="DU24" s="58">
        <f>SUM(DQ$13:DQ24)</f>
        <v>-240567.72071275121</v>
      </c>
      <c r="DV24" s="58">
        <f>SUM(DR$13:DR24)</f>
        <v>157957.99991382283</v>
      </c>
      <c r="DZ24" s="133">
        <v>45911.625</v>
      </c>
      <c r="EA24" s="54">
        <v>-126454.37607240988</v>
      </c>
      <c r="EB24" s="54">
        <v>-149103.76205385642</v>
      </c>
      <c r="EC24" s="54">
        <v>-240567.72071275121</v>
      </c>
      <c r="ED24" s="54">
        <v>157957.99991382283</v>
      </c>
    </row>
    <row r="25" spans="1:134" x14ac:dyDescent="0.3">
      <c r="A25" s="139">
        <v>45861.625</v>
      </c>
      <c r="B25" s="76">
        <f t="shared" si="21"/>
        <v>94.21</v>
      </c>
      <c r="C25" s="31">
        <f t="shared" si="6"/>
        <v>82534.611288603846</v>
      </c>
      <c r="D25" s="32">
        <f t="shared" si="7"/>
        <v>-44062.499999999993</v>
      </c>
      <c r="E25" s="76">
        <f t="shared" si="22"/>
        <v>101.505</v>
      </c>
      <c r="F25" s="31">
        <f t="shared" si="8"/>
        <v>52799.999999999156</v>
      </c>
      <c r="G25" s="32">
        <f t="shared" si="9"/>
        <v>-15687.452499999992</v>
      </c>
      <c r="H25" s="76">
        <f t="shared" si="23"/>
        <v>120.5</v>
      </c>
      <c r="I25" s="31">
        <f t="shared" si="10"/>
        <v>-493847.41591468715</v>
      </c>
      <c r="J25" s="32">
        <f t="shared" si="11"/>
        <v>-75787.499999999985</v>
      </c>
      <c r="K25" s="76">
        <f t="shared" si="24"/>
        <v>100.22499999999999</v>
      </c>
      <c r="L25" s="31">
        <f t="shared" si="12"/>
        <v>190649.99999999558</v>
      </c>
      <c r="M25" s="32">
        <f t="shared" si="13"/>
        <v>-34505.736666666664</v>
      </c>
      <c r="N25" s="82">
        <f t="shared" si="14"/>
        <v>727138.74303662067</v>
      </c>
      <c r="O25" s="82"/>
      <c r="P25" s="82"/>
      <c r="Q25" s="82">
        <f>$G$5*SUM($O$14:O25)-$H$5*SUM($P$14:P25)</f>
        <v>-685953.76080000005</v>
      </c>
      <c r="R25" s="82">
        <f t="shared" si="15"/>
        <v>41184.982236620621</v>
      </c>
      <c r="S25" s="143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25"/>
        <v>81.040000000000006</v>
      </c>
      <c r="AH25" s="46">
        <f t="shared" si="26"/>
        <v>30258.120291469793</v>
      </c>
      <c r="AI25" s="46">
        <f t="shared" si="27"/>
        <v>-61687.499999999993</v>
      </c>
      <c r="AJ25" s="45">
        <f t="shared" si="28"/>
        <v>100.1640625</v>
      </c>
      <c r="AK25" s="46">
        <f t="shared" si="29"/>
        <v>100546.875</v>
      </c>
      <c r="AL25" s="47">
        <f t="shared" si="30"/>
        <v>-4794.7973632812536</v>
      </c>
      <c r="AM25" s="45">
        <f t="shared" si="31"/>
        <v>112.21</v>
      </c>
      <c r="AN25" s="46">
        <f t="shared" si="32"/>
        <v>713260.01999454643</v>
      </c>
      <c r="AO25" s="47">
        <f t="shared" si="33"/>
        <v>-63449.999999999993</v>
      </c>
      <c r="AP25" s="45">
        <f t="shared" si="34"/>
        <v>100.1640625</v>
      </c>
      <c r="AQ25" s="46">
        <f t="shared" si="35"/>
        <v>87656.25</v>
      </c>
      <c r="AR25" s="47">
        <f t="shared" si="36"/>
        <v>-4180.0797526041679</v>
      </c>
      <c r="AS25" s="45">
        <f t="shared" si="37"/>
        <v>101.890625</v>
      </c>
      <c r="AT25" s="46">
        <f t="shared" si="38"/>
        <v>132421.875</v>
      </c>
      <c r="AU25" s="47">
        <f t="shared" si="39"/>
        <v>45.976562500001819</v>
      </c>
      <c r="AV25" s="45">
        <f t="shared" si="40"/>
        <v>101.640625</v>
      </c>
      <c r="AW25" s="46">
        <f t="shared" si="41"/>
        <v>439687.5</v>
      </c>
      <c r="AX25" s="47">
        <f t="shared" si="42"/>
        <v>2746.3310546875</v>
      </c>
      <c r="AY25" s="82">
        <f t="shared" si="43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6"/>
        <v>-158527.06357556127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7"/>
        <v>107.7234</v>
      </c>
      <c r="BT25" s="46">
        <f t="shared" si="44"/>
        <v>7038.0000000000109</v>
      </c>
      <c r="BU25" s="46">
        <f t="shared" si="45"/>
        <v>4166.666666666667</v>
      </c>
      <c r="BV25" s="45">
        <f t="shared" si="46"/>
        <v>47.65</v>
      </c>
      <c r="BW25" s="46">
        <f t="shared" si="47"/>
        <v>11335.499999999993</v>
      </c>
      <c r="BX25" s="47">
        <f t="shared" si="48"/>
        <v>4166.6666666666661</v>
      </c>
      <c r="BY25" s="45">
        <f t="shared" si="49"/>
        <v>-4297.49999999998</v>
      </c>
      <c r="CA25" s="129">
        <v>45786.625</v>
      </c>
      <c r="CB25" s="54">
        <v>104.7522</v>
      </c>
      <c r="CC25" s="129">
        <v>45786.625</v>
      </c>
      <c r="CD25" s="54">
        <v>61.521999999999998</v>
      </c>
      <c r="CF25" s="131">
        <v>45911.625</v>
      </c>
      <c r="CG25" s="45">
        <f t="shared" si="18"/>
        <v>253.00800000000001</v>
      </c>
      <c r="CH25" s="46">
        <f t="shared" si="50"/>
        <v>20759.199999999968</v>
      </c>
      <c r="CI25" s="46">
        <f t="shared" si="51"/>
        <v>4629.6296296296296</v>
      </c>
      <c r="CJ25" s="45">
        <f t="shared" si="52"/>
        <v>51.143000000000001</v>
      </c>
      <c r="CK25" s="46">
        <f t="shared" si="53"/>
        <v>16716.400000000001</v>
      </c>
      <c r="CL25" s="47">
        <f t="shared" si="54"/>
        <v>4166.6666666666661</v>
      </c>
      <c r="CM25" s="45">
        <f t="shared" si="55"/>
        <v>4505.7629629629282</v>
      </c>
      <c r="CO25" s="129">
        <v>45789.625</v>
      </c>
      <c r="CP25" s="54">
        <v>307.27499999999998</v>
      </c>
      <c r="CQ25" s="129">
        <v>45789.625</v>
      </c>
      <c r="CR25" s="54">
        <v>58.206000000000003</v>
      </c>
      <c r="CS25" s="54"/>
      <c r="CT25" s="54"/>
      <c r="CU25" s="54"/>
      <c r="CV25" s="54"/>
      <c r="CW25" s="54"/>
      <c r="CX25" s="54"/>
      <c r="CY25" s="54"/>
      <c r="DF25" s="142">
        <f>VLOOKUP(AF26,$A$14:$A$86,1)</f>
        <v>45912.625</v>
      </c>
      <c r="DG25" s="58">
        <f>VLOOKUP(DF25,A26:R98,18)</f>
        <v>41613.732562482444</v>
      </c>
      <c r="DH25" s="58">
        <f>VLOOKUP(DF25,AF26:BC62,24)</f>
        <v>-198029.56338284176</v>
      </c>
      <c r="DI25" s="58">
        <v>-4630.5000000000755</v>
      </c>
      <c r="DJ25" s="58">
        <v>4352.0271604937852</v>
      </c>
      <c r="DK25" s="58">
        <f>DG25-DG24</f>
        <v>27218.623639387253</v>
      </c>
      <c r="DL25" s="58">
        <f>DH25-DH24</f>
        <v>-39502.499807280488</v>
      </c>
      <c r="DM25" s="58">
        <f t="shared" si="19"/>
        <v>-333.0000000000955</v>
      </c>
      <c r="DN25" s="58">
        <f t="shared" si="20"/>
        <v>-153.73580246914298</v>
      </c>
      <c r="DO25" s="58">
        <f t="shared" si="2"/>
        <v>27218.623639387253</v>
      </c>
      <c r="DP25" s="58">
        <f t="shared" si="3"/>
        <v>-37154.358372315568</v>
      </c>
      <c r="DQ25" s="58">
        <f t="shared" si="4"/>
        <v>-18640.84956308773</v>
      </c>
      <c r="DR25" s="58">
        <f t="shared" si="5"/>
        <v>-5389.4978659071903</v>
      </c>
      <c r="DS25" s="58">
        <f>SUM($DO$13:DO25)</f>
        <v>-99235.75243302263</v>
      </c>
      <c r="DT25" s="58">
        <f>SUM($DP$13:DP25)</f>
        <v>-186258.12042617198</v>
      </c>
      <c r="DU25" s="58">
        <f>SUM(DQ$13:DQ25)</f>
        <v>-259208.57027583895</v>
      </c>
      <c r="DV25" s="58">
        <f>SUM(DR$13:DR25)</f>
        <v>152568.50204791565</v>
      </c>
      <c r="DZ25" s="133">
        <v>45912.625</v>
      </c>
      <c r="EA25" s="54">
        <v>-99235.75243302263</v>
      </c>
      <c r="EB25" s="54">
        <v>-186258.12042617198</v>
      </c>
      <c r="EC25" s="54">
        <v>-259208.57027583895</v>
      </c>
      <c r="ED25" s="54">
        <v>152568.50204791565</v>
      </c>
    </row>
    <row r="26" spans="1:134" x14ac:dyDescent="0.3">
      <c r="A26" s="139">
        <v>45862.625</v>
      </c>
      <c r="B26" s="76">
        <f t="shared" si="21"/>
        <v>94.34</v>
      </c>
      <c r="C26" s="31">
        <f t="shared" si="6"/>
        <v>117145.89989350043</v>
      </c>
      <c r="D26" s="32">
        <f t="shared" si="7"/>
        <v>-47000</v>
      </c>
      <c r="E26" s="76">
        <f t="shared" si="22"/>
        <v>101.15300000000001</v>
      </c>
      <c r="F26" s="31">
        <f t="shared" si="8"/>
        <v>-17599.99999999877</v>
      </c>
      <c r="G26" s="32">
        <f t="shared" si="9"/>
        <v>-16733.282666666666</v>
      </c>
      <c r="H26" s="76">
        <f t="shared" si="23"/>
        <v>120.16</v>
      </c>
      <c r="I26" s="31">
        <f t="shared" si="10"/>
        <v>-613781.78835111088</v>
      </c>
      <c r="J26" s="32">
        <f t="shared" si="11"/>
        <v>-80840</v>
      </c>
      <c r="K26" s="76">
        <f t="shared" si="24"/>
        <v>99.679000000000002</v>
      </c>
      <c r="L26" s="31">
        <f t="shared" si="12"/>
        <v>-33210.000000001259</v>
      </c>
      <c r="M26" s="32">
        <f t="shared" si="13"/>
        <v>-36806.119111111118</v>
      </c>
      <c r="N26" s="82">
        <f t="shared" si="14"/>
        <v>729084.85180016432</v>
      </c>
      <c r="O26" s="82"/>
      <c r="P26" s="82"/>
      <c r="Q26" s="82">
        <f>$G$5*SUM($O$14:O26)-$H$5*SUM($P$14:P26)</f>
        <v>-685953.76080000005</v>
      </c>
      <c r="R26" s="82">
        <f t="shared" si="15"/>
        <v>43131.091000164277</v>
      </c>
      <c r="S26" s="143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25"/>
        <v>80.959999999999994</v>
      </c>
      <c r="AH26" s="46">
        <f t="shared" si="26"/>
        <v>-4322.5886130676681</v>
      </c>
      <c r="AI26" s="46">
        <f t="shared" si="27"/>
        <v>-65800</v>
      </c>
      <c r="AJ26" s="45">
        <f t="shared" si="28"/>
        <v>99.9921875</v>
      </c>
      <c r="AK26" s="46">
        <f t="shared" si="29"/>
        <v>67031.25</v>
      </c>
      <c r="AL26" s="47">
        <f t="shared" si="30"/>
        <v>-5114.4505208333321</v>
      </c>
      <c r="AM26" s="45">
        <f t="shared" si="31"/>
        <v>112.01</v>
      </c>
      <c r="AN26" s="46">
        <f t="shared" si="32"/>
        <v>647823.32091248035</v>
      </c>
      <c r="AO26" s="47">
        <f t="shared" si="33"/>
        <v>-67680</v>
      </c>
      <c r="AP26" s="45">
        <f t="shared" si="34"/>
        <v>99.9921875</v>
      </c>
      <c r="AQ26" s="46">
        <f t="shared" si="35"/>
        <v>58437.5</v>
      </c>
      <c r="AR26" s="47">
        <f t="shared" si="36"/>
        <v>-4458.7517361111095</v>
      </c>
      <c r="AS26" s="45">
        <f t="shared" si="37"/>
        <v>101.546875</v>
      </c>
      <c r="AT26" s="46">
        <f t="shared" si="38"/>
        <v>106640.625</v>
      </c>
      <c r="AU26" s="47">
        <f t="shared" si="39"/>
        <v>49.041666666669698</v>
      </c>
      <c r="AV26" s="45">
        <f t="shared" si="40"/>
        <v>101.171875</v>
      </c>
      <c r="AW26" s="46">
        <f t="shared" si="41"/>
        <v>390468.75</v>
      </c>
      <c r="AX26" s="47">
        <f t="shared" si="42"/>
        <v>2929.4197916666672</v>
      </c>
      <c r="AY26" s="82">
        <f t="shared" si="43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6"/>
        <v>-198029.56338284176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7"/>
        <v>107.64149999999999</v>
      </c>
      <c r="BT26" s="46">
        <f t="shared" si="44"/>
        <v>5399.9999999999209</v>
      </c>
      <c r="BU26" s="46">
        <f t="shared" si="45"/>
        <v>4444.4444444444443</v>
      </c>
      <c r="BV26" s="45">
        <f t="shared" si="46"/>
        <v>47.94</v>
      </c>
      <c r="BW26" s="46">
        <f t="shared" si="47"/>
        <v>10030.499999999996</v>
      </c>
      <c r="BX26" s="47">
        <f t="shared" si="48"/>
        <v>4444.4444444444443</v>
      </c>
      <c r="BY26" s="45">
        <f t="shared" si="49"/>
        <v>-4630.5000000000755</v>
      </c>
      <c r="CA26" s="129">
        <v>45789.625</v>
      </c>
      <c r="CB26" s="54">
        <v>106.1426</v>
      </c>
      <c r="CC26" s="129">
        <v>45789.625</v>
      </c>
      <c r="CD26" s="54">
        <v>55.463999999999999</v>
      </c>
      <c r="CF26" s="131">
        <v>45912.625</v>
      </c>
      <c r="CG26" s="45">
        <f t="shared" si="18"/>
        <v>252.27</v>
      </c>
      <c r="CH26" s="46">
        <f t="shared" si="50"/>
        <v>21480.79999999997</v>
      </c>
      <c r="CI26" s="46">
        <f t="shared" si="51"/>
        <v>4938.2716049382716</v>
      </c>
      <c r="CJ26" s="45">
        <f t="shared" si="52"/>
        <v>50.945999999999998</v>
      </c>
      <c r="CK26" s="46">
        <f t="shared" si="53"/>
        <v>17622.600000000013</v>
      </c>
      <c r="CL26" s="47">
        <f t="shared" si="54"/>
        <v>4444.4444444444443</v>
      </c>
      <c r="CM26" s="45">
        <f t="shared" si="55"/>
        <v>4352.0271604937852</v>
      </c>
      <c r="CO26" s="129">
        <v>45790.625</v>
      </c>
      <c r="CP26" s="54">
        <v>296.28399999999999</v>
      </c>
      <c r="CQ26" s="129">
        <v>45790.625</v>
      </c>
      <c r="CR26" s="54">
        <v>55.77</v>
      </c>
      <c r="CS26" s="54"/>
      <c r="CT26" s="54"/>
      <c r="CU26" s="54"/>
      <c r="CV26" s="54"/>
      <c r="CW26" s="54"/>
      <c r="CX26" s="54"/>
      <c r="CY26" s="54"/>
      <c r="DF26" s="142">
        <f>VLOOKUP(AF27,$A$14:$A$86,1)</f>
        <v>45915.625</v>
      </c>
      <c r="DG26" s="58">
        <f>VLOOKUP(DF26,A27:R99,18)</f>
        <v>33492.704933410801</v>
      </c>
      <c r="DH26" s="58">
        <f>VLOOKUP(DF26,AF27:BC63,24)</f>
        <v>-173848.15613034973</v>
      </c>
      <c r="DI26" s="58">
        <v>-4497.9999999998799</v>
      </c>
      <c r="DJ26" s="58">
        <v>4650.0419753086317</v>
      </c>
      <c r="DK26" s="58">
        <f>DG26-DG25</f>
        <v>-8121.0276290716429</v>
      </c>
      <c r="DL26" s="58">
        <f>DH26-DH25</f>
        <v>24181.407252492034</v>
      </c>
      <c r="DM26" s="58">
        <f t="shared" si="19"/>
        <v>132.50000000019554</v>
      </c>
      <c r="DN26" s="58">
        <f t="shared" si="20"/>
        <v>298.01481481484643</v>
      </c>
      <c r="DO26" s="58">
        <f t="shared" si="2"/>
        <v>-8121.0276290716429</v>
      </c>
      <c r="DP26" s="58">
        <f t="shared" si="3"/>
        <v>22743.995326604938</v>
      </c>
      <c r="DQ26" s="58">
        <f t="shared" si="4"/>
        <v>7417.1548561923746</v>
      </c>
      <c r="DR26" s="58">
        <f t="shared" si="5"/>
        <v>10447.470157614842</v>
      </c>
      <c r="DS26" s="58">
        <f>SUM($DO$13:DO26)</f>
        <v>-107356.78006209427</v>
      </c>
      <c r="DT26" s="58">
        <f>SUM($DP$13:DP26)</f>
        <v>-163514.12509956706</v>
      </c>
      <c r="DU26" s="58">
        <f>SUM(DQ$13:DQ26)</f>
        <v>-251791.41541964657</v>
      </c>
      <c r="DV26" s="58">
        <f>SUM(DR$13:DR26)</f>
        <v>163015.9722055305</v>
      </c>
      <c r="DZ26" s="133">
        <v>45915.625</v>
      </c>
      <c r="EA26" s="54">
        <v>-107356.78006209427</v>
      </c>
      <c r="EB26" s="54">
        <v>-163514.12509956706</v>
      </c>
      <c r="EC26" s="54">
        <v>-251791.41541964657</v>
      </c>
      <c r="ED26" s="54">
        <v>163015.9722055305</v>
      </c>
    </row>
    <row r="27" spans="1:134" x14ac:dyDescent="0.3">
      <c r="A27" s="139">
        <v>45863.625</v>
      </c>
      <c r="B27" s="76">
        <f t="shared" si="21"/>
        <v>94.27</v>
      </c>
      <c r="C27" s="31">
        <f t="shared" si="6"/>
        <v>98509.052183171079</v>
      </c>
      <c r="D27" s="32">
        <f t="shared" si="7"/>
        <v>-49937.499999999993</v>
      </c>
      <c r="E27" s="76">
        <f t="shared" si="22"/>
        <v>101.054</v>
      </c>
      <c r="F27" s="31">
        <f t="shared" si="8"/>
        <v>-37399.99999999952</v>
      </c>
      <c r="G27" s="32">
        <f t="shared" si="9"/>
        <v>-17779.112833333322</v>
      </c>
      <c r="H27" s="76">
        <f t="shared" si="23"/>
        <v>120.06</v>
      </c>
      <c r="I27" s="31">
        <f t="shared" si="10"/>
        <v>-649056.60377358471</v>
      </c>
      <c r="J27" s="32">
        <f t="shared" si="11"/>
        <v>-85892.499999999985</v>
      </c>
      <c r="K27" s="76">
        <f t="shared" si="24"/>
        <v>99.524000000000001</v>
      </c>
      <c r="L27" s="31">
        <f t="shared" si="12"/>
        <v>-96760.000000001732</v>
      </c>
      <c r="M27" s="32">
        <f t="shared" si="13"/>
        <v>-39106.501555555536</v>
      </c>
      <c r="N27" s="82">
        <f t="shared" si="14"/>
        <v>702833.26723453135</v>
      </c>
      <c r="O27" s="82"/>
      <c r="P27" s="82"/>
      <c r="Q27" s="82">
        <f>$G$5*SUM($O$14:O27)-$H$5*SUM($P$14:P27)</f>
        <v>-685953.76080000005</v>
      </c>
      <c r="R27" s="82">
        <f t="shared" si="15"/>
        <v>16879.5064345313</v>
      </c>
      <c r="S27" s="143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25"/>
        <v>81.19</v>
      </c>
      <c r="AH27" s="46">
        <f t="shared" si="26"/>
        <v>95096.94948746539</v>
      </c>
      <c r="AI27" s="46">
        <f t="shared" si="27"/>
        <v>-78137.5</v>
      </c>
      <c r="AJ27" s="45">
        <f t="shared" si="28"/>
        <v>100.09375</v>
      </c>
      <c r="AK27" s="46">
        <f t="shared" si="29"/>
        <v>86835.937499999985</v>
      </c>
      <c r="AL27" s="47">
        <f t="shared" si="30"/>
        <v>-6073.4099934895785</v>
      </c>
      <c r="AM27" s="45">
        <f t="shared" si="31"/>
        <v>112.36</v>
      </c>
      <c r="AN27" s="46">
        <f t="shared" si="32"/>
        <v>762337.54430609406</v>
      </c>
      <c r="AO27" s="47">
        <f t="shared" si="33"/>
        <v>-80370</v>
      </c>
      <c r="AP27" s="45">
        <f t="shared" si="34"/>
        <v>100.09375</v>
      </c>
      <c r="AQ27" s="46">
        <f t="shared" si="35"/>
        <v>75703.125</v>
      </c>
      <c r="AR27" s="47">
        <f t="shared" si="36"/>
        <v>-5294.7676866319453</v>
      </c>
      <c r="AS27" s="45">
        <f t="shared" si="37"/>
        <v>101.71875</v>
      </c>
      <c r="AT27" s="46">
        <f t="shared" si="38"/>
        <v>119531.25</v>
      </c>
      <c r="AU27" s="47">
        <f t="shared" si="39"/>
        <v>58.236979166671517</v>
      </c>
      <c r="AV27" s="45">
        <f t="shared" si="40"/>
        <v>101.4375</v>
      </c>
      <c r="AW27" s="46">
        <f t="shared" si="41"/>
        <v>418359.37499999994</v>
      </c>
      <c r="AX27" s="47">
        <f t="shared" si="42"/>
        <v>3478.6860026041686</v>
      </c>
      <c r="AY27" s="82">
        <f t="shared" si="43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6"/>
        <v>-173848.15613034973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7"/>
        <v>107.8558</v>
      </c>
      <c r="BT27" s="46">
        <f t="shared" si="44"/>
        <v>9686.0000000000928</v>
      </c>
      <c r="BU27" s="46">
        <f t="shared" si="45"/>
        <v>5277.7777777777783</v>
      </c>
      <c r="BV27" s="45">
        <f t="shared" si="46"/>
        <v>47.017000000000003</v>
      </c>
      <c r="BW27" s="46">
        <f t="shared" si="47"/>
        <v>14183.999999999975</v>
      </c>
      <c r="BX27" s="47">
        <f t="shared" si="48"/>
        <v>5277.7777777777774</v>
      </c>
      <c r="BY27" s="45">
        <f t="shared" si="49"/>
        <v>-4497.9999999998799</v>
      </c>
      <c r="CA27" s="129">
        <v>45790.625</v>
      </c>
      <c r="CB27" s="54">
        <v>106.55589999999999</v>
      </c>
      <c r="CC27" s="129">
        <v>45790.625</v>
      </c>
      <c r="CD27" s="54">
        <v>54.054000000000002</v>
      </c>
      <c r="CF27" s="131">
        <v>45915.625</v>
      </c>
      <c r="CG27" s="45">
        <f t="shared" si="18"/>
        <v>247.80699999999999</v>
      </c>
      <c r="CH27" s="46">
        <f t="shared" si="50"/>
        <v>25844.62222222221</v>
      </c>
      <c r="CI27" s="46">
        <f t="shared" si="51"/>
        <v>5864.1975308641977</v>
      </c>
      <c r="CJ27" s="45">
        <f t="shared" si="52"/>
        <v>50.042000000000002</v>
      </c>
      <c r="CK27" s="46">
        <f t="shared" si="53"/>
        <v>21780.999999999996</v>
      </c>
      <c r="CL27" s="47">
        <f t="shared" si="54"/>
        <v>5277.7777777777774</v>
      </c>
      <c r="CM27" s="45">
        <f t="shared" si="55"/>
        <v>4650.0419753086317</v>
      </c>
      <c r="CO27" s="129">
        <v>45791.625</v>
      </c>
      <c r="CP27" s="54">
        <v>297.67</v>
      </c>
      <c r="CQ27" s="129">
        <v>45791.625</v>
      </c>
      <c r="CR27" s="54">
        <v>56.567999999999998</v>
      </c>
      <c r="CS27" s="54"/>
      <c r="CT27" s="54"/>
      <c r="CU27" s="54"/>
      <c r="CV27" s="54"/>
      <c r="CW27" s="54"/>
      <c r="CX27" s="54"/>
      <c r="CY27" s="54"/>
      <c r="DF27" s="142">
        <f>VLOOKUP(AF28,$A$14:$A$86,1)</f>
        <v>45916.625</v>
      </c>
      <c r="DG27" s="58">
        <f>VLOOKUP(DF27,A28:R100,18)</f>
        <v>21886.603851248568</v>
      </c>
      <c r="DH27" s="58">
        <f>VLOOKUP(DF27,AF28:BC64,24)</f>
        <v>-150001.95325252769</v>
      </c>
      <c r="DI27" s="58">
        <v>-3282.4999999998399</v>
      </c>
      <c r="DJ27" s="58">
        <v>4159.4172839505809</v>
      </c>
      <c r="DK27" s="58">
        <f>DG27-DG26</f>
        <v>-11606.101082162233</v>
      </c>
      <c r="DL27" s="58">
        <f>DH27-DH26</f>
        <v>23846.202877822041</v>
      </c>
      <c r="DM27" s="58">
        <f t="shared" si="19"/>
        <v>1215.50000000004</v>
      </c>
      <c r="DN27" s="58">
        <f t="shared" si="20"/>
        <v>-490.62469135805077</v>
      </c>
      <c r="DO27" s="58">
        <f t="shared" si="2"/>
        <v>-11606.101082162233</v>
      </c>
      <c r="DP27" s="58">
        <f t="shared" si="3"/>
        <v>22428.716457540519</v>
      </c>
      <c r="DQ27" s="58">
        <f t="shared" si="4"/>
        <v>68041.899831613759</v>
      </c>
      <c r="DR27" s="58">
        <f t="shared" si="5"/>
        <v>-17199.771846029958</v>
      </c>
      <c r="DS27" s="58">
        <f>SUM($DO$13:DO27)</f>
        <v>-118962.88114425651</v>
      </c>
      <c r="DT27" s="58">
        <f>SUM($DP$13:DP27)</f>
        <v>-141085.40864202654</v>
      </c>
      <c r="DU27" s="58">
        <f>SUM(DQ$13:DQ27)</f>
        <v>-183749.51558803281</v>
      </c>
      <c r="DV27" s="58">
        <f>SUM(DR$13:DR27)</f>
        <v>145816.20035950054</v>
      </c>
      <c r="DZ27" s="133">
        <v>45916.625</v>
      </c>
      <c r="EA27" s="54">
        <v>-118962.88114425651</v>
      </c>
      <c r="EB27" s="54">
        <v>-141085.40864202654</v>
      </c>
      <c r="EC27" s="54">
        <v>-183749.51558803281</v>
      </c>
      <c r="ED27" s="54">
        <v>145816.20035950054</v>
      </c>
    </row>
    <row r="28" spans="1:134" x14ac:dyDescent="0.3">
      <c r="A28" s="139">
        <v>45866.625</v>
      </c>
      <c r="B28" s="76">
        <f t="shared" si="21"/>
        <v>94.37</v>
      </c>
      <c r="C28" s="31">
        <f t="shared" si="6"/>
        <v>125133.12034078683</v>
      </c>
      <c r="D28" s="32">
        <f t="shared" si="7"/>
        <v>-58749.999999999993</v>
      </c>
      <c r="E28" s="76">
        <f t="shared" si="22"/>
        <v>101.17</v>
      </c>
      <c r="F28" s="31">
        <f t="shared" si="8"/>
        <v>-14199.999999999591</v>
      </c>
      <c r="G28" s="32">
        <f t="shared" si="9"/>
        <v>-20916.603333333325</v>
      </c>
      <c r="H28" s="76">
        <f t="shared" si="23"/>
        <v>120.25</v>
      </c>
      <c r="I28" s="31">
        <f t="shared" si="10"/>
        <v>-582034.45447087905</v>
      </c>
      <c r="J28" s="32">
        <f t="shared" si="11"/>
        <v>-101049.99999999999</v>
      </c>
      <c r="K28" s="76">
        <f t="shared" si="24"/>
        <v>99.715000000000003</v>
      </c>
      <c r="L28" s="31">
        <f t="shared" si="12"/>
        <v>-18450.000000000698</v>
      </c>
      <c r="M28" s="32">
        <f t="shared" si="13"/>
        <v>-46007.648888888878</v>
      </c>
      <c r="N28" s="82">
        <f t="shared" si="14"/>
        <v>720126.52925610926</v>
      </c>
      <c r="O28" s="82"/>
      <c r="P28" s="82"/>
      <c r="Q28" s="82">
        <f>$G$5*SUM($O$14:O28)-$H$5*SUM($P$14:P28)</f>
        <v>-685953.76080000005</v>
      </c>
      <c r="R28" s="82">
        <f t="shared" si="15"/>
        <v>34172.768456109217</v>
      </c>
      <c r="S28" s="143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25"/>
        <v>81.13</v>
      </c>
      <c r="AH28" s="46">
        <f t="shared" si="26"/>
        <v>69161.417809067148</v>
      </c>
      <c r="AI28" s="46">
        <f t="shared" si="27"/>
        <v>-82249.999999999985</v>
      </c>
      <c r="AJ28" s="45">
        <f t="shared" si="28"/>
        <v>100.15625</v>
      </c>
      <c r="AK28" s="46">
        <f t="shared" si="29"/>
        <v>99023.4375</v>
      </c>
      <c r="AL28" s="47">
        <f t="shared" si="30"/>
        <v>-6393.0631510416642</v>
      </c>
      <c r="AM28" s="45">
        <f t="shared" si="31"/>
        <v>112.26</v>
      </c>
      <c r="AN28" s="46">
        <f t="shared" si="32"/>
        <v>729619.19476506498</v>
      </c>
      <c r="AO28" s="47">
        <f t="shared" si="33"/>
        <v>-84600</v>
      </c>
      <c r="AP28" s="45">
        <f t="shared" si="34"/>
        <v>100.15625</v>
      </c>
      <c r="AQ28" s="46">
        <f t="shared" si="35"/>
        <v>86328.125</v>
      </c>
      <c r="AR28" s="47">
        <f t="shared" si="36"/>
        <v>-5573.4396701388832</v>
      </c>
      <c r="AS28" s="45">
        <f t="shared" si="37"/>
        <v>101.765625</v>
      </c>
      <c r="AT28" s="46">
        <f t="shared" si="38"/>
        <v>123046.875</v>
      </c>
      <c r="AU28" s="47">
        <f t="shared" si="39"/>
        <v>61.302083333335759</v>
      </c>
      <c r="AV28" s="45">
        <f t="shared" si="40"/>
        <v>101.578125</v>
      </c>
      <c r="AW28" s="46">
        <f t="shared" si="41"/>
        <v>433125</v>
      </c>
      <c r="AX28" s="47">
        <f t="shared" si="42"/>
        <v>3661.7747395833321</v>
      </c>
      <c r="AY28" s="82">
        <f t="shared" si="43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6"/>
        <v>-150001.95325252769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7"/>
        <v>107.8259</v>
      </c>
      <c r="BT28" s="46">
        <f t="shared" si="44"/>
        <v>9088.0000000001364</v>
      </c>
      <c r="BU28" s="46">
        <f t="shared" si="45"/>
        <v>5555.5555555555557</v>
      </c>
      <c r="BV28" s="45">
        <f t="shared" si="46"/>
        <v>47.42</v>
      </c>
      <c r="BW28" s="46">
        <f t="shared" si="47"/>
        <v>12370.499999999978</v>
      </c>
      <c r="BX28" s="47">
        <f t="shared" si="48"/>
        <v>5555.5555555555547</v>
      </c>
      <c r="BY28" s="45">
        <f t="shared" si="49"/>
        <v>-3282.4999999998399</v>
      </c>
      <c r="CA28" s="129">
        <v>45791.625</v>
      </c>
      <c r="CB28" s="54">
        <v>106.1994</v>
      </c>
      <c r="CC28" s="129">
        <v>45791.625</v>
      </c>
      <c r="CD28" s="54">
        <v>55.914999999999999</v>
      </c>
      <c r="CF28" s="131">
        <v>45916.625</v>
      </c>
      <c r="CG28" s="45">
        <f t="shared" si="18"/>
        <v>251.81700000000001</v>
      </c>
      <c r="CH28" s="46">
        <f t="shared" si="50"/>
        <v>21923.733333333304</v>
      </c>
      <c r="CI28" s="46">
        <f t="shared" si="51"/>
        <v>6172.8395061728388</v>
      </c>
      <c r="CJ28" s="45">
        <f t="shared" si="52"/>
        <v>50.780999999999999</v>
      </c>
      <c r="CK28" s="46">
        <f t="shared" si="53"/>
        <v>18381.600000000009</v>
      </c>
      <c r="CL28" s="47">
        <f t="shared" si="54"/>
        <v>5555.5555555555547</v>
      </c>
      <c r="CM28" s="45">
        <f t="shared" si="55"/>
        <v>4159.4172839505809</v>
      </c>
      <c r="CO28" s="129">
        <v>45792.625</v>
      </c>
      <c r="CP28" s="54">
        <v>301.32</v>
      </c>
      <c r="CQ28" s="129">
        <v>45792.625</v>
      </c>
      <c r="CR28" s="54">
        <v>57.174999999999997</v>
      </c>
      <c r="CS28" s="54"/>
      <c r="CT28" s="54"/>
      <c r="CU28" s="54"/>
      <c r="CV28" s="54"/>
      <c r="CW28" s="54"/>
      <c r="CX28" s="54"/>
      <c r="CY28" s="54"/>
      <c r="DF28" s="142">
        <f>VLOOKUP(AF29,$A$14:$A$86,1)</f>
        <v>45917.625</v>
      </c>
      <c r="DG28" s="58">
        <f>VLOOKUP(DF28,A29:R101,18)</f>
        <v>39389.197294270649</v>
      </c>
      <c r="DH28" s="58">
        <f>VLOOKUP(DF28,AF29:BC65,24)</f>
        <v>-154973.20305980439</v>
      </c>
      <c r="DI28" s="58">
        <v>-2914.0000000000582</v>
      </c>
      <c r="DJ28" s="58">
        <v>4560.5703703703493</v>
      </c>
      <c r="DK28" s="58">
        <f>DG28-DG27</f>
        <v>17502.59344302208</v>
      </c>
      <c r="DL28" s="58">
        <f>DH28-DH27</f>
        <v>-4971.2498072767048</v>
      </c>
      <c r="DM28" s="58">
        <f t="shared" si="19"/>
        <v>368.49999999978172</v>
      </c>
      <c r="DN28" s="58">
        <f t="shared" si="20"/>
        <v>401.15308641976844</v>
      </c>
      <c r="DO28" s="58">
        <f t="shared" si="2"/>
        <v>17502.59344302208</v>
      </c>
      <c r="DP28" s="58">
        <f t="shared" si="3"/>
        <v>-4675.7445174095465</v>
      </c>
      <c r="DQ28" s="58">
        <f t="shared" si="4"/>
        <v>20628.087279254622</v>
      </c>
      <c r="DR28" s="58">
        <f t="shared" si="5"/>
        <v>14063.176361247228</v>
      </c>
      <c r="DS28" s="58">
        <f>SUM($DO$13:DO28)</f>
        <v>-101460.28770123443</v>
      </c>
      <c r="DT28" s="58">
        <f>SUM($DP$13:DP28)</f>
        <v>-145761.15315943607</v>
      </c>
      <c r="DU28" s="58">
        <f>SUM(DQ$13:DQ28)</f>
        <v>-163121.42830877818</v>
      </c>
      <c r="DV28" s="58">
        <f>SUM(DR$13:DR28)</f>
        <v>159879.37672074776</v>
      </c>
      <c r="DZ28" s="133">
        <v>45917.625</v>
      </c>
      <c r="EA28" s="54">
        <v>-101460.28770123443</v>
      </c>
      <c r="EB28" s="54">
        <v>-145761.15315943607</v>
      </c>
      <c r="EC28" s="54">
        <v>-163121.42830877818</v>
      </c>
      <c r="ED28" s="54">
        <v>159879.37672074776</v>
      </c>
    </row>
    <row r="29" spans="1:134" x14ac:dyDescent="0.3">
      <c r="A29" s="139">
        <v>45867.625</v>
      </c>
      <c r="B29" s="76">
        <f t="shared" si="21"/>
        <v>94.46</v>
      </c>
      <c r="C29" s="31">
        <f t="shared" si="6"/>
        <v>149094.78168264046</v>
      </c>
      <c r="D29" s="32">
        <f t="shared" si="7"/>
        <v>-61687.5</v>
      </c>
      <c r="E29" s="76">
        <f t="shared" si="22"/>
        <v>101.105</v>
      </c>
      <c r="F29" s="31">
        <f t="shared" si="8"/>
        <v>-27199.999999999134</v>
      </c>
      <c r="G29" s="32">
        <f t="shared" si="9"/>
        <v>-21962.433499999999</v>
      </c>
      <c r="H29" s="76">
        <f t="shared" si="23"/>
        <v>120.32</v>
      </c>
      <c r="I29" s="31">
        <f t="shared" si="10"/>
        <v>-557342.08367514587</v>
      </c>
      <c r="J29" s="32">
        <f t="shared" si="11"/>
        <v>-106102.5</v>
      </c>
      <c r="K29" s="76">
        <f t="shared" si="24"/>
        <v>99.623999999999995</v>
      </c>
      <c r="L29" s="31">
        <f t="shared" si="12"/>
        <v>-55760.00000000406</v>
      </c>
      <c r="M29" s="32">
        <f t="shared" si="13"/>
        <v>-48308.031333333332</v>
      </c>
      <c r="N29" s="82">
        <f t="shared" si="14"/>
        <v>695946.26752444811</v>
      </c>
      <c r="O29" s="82"/>
      <c r="P29" s="82"/>
      <c r="Q29" s="82">
        <f>$G$5*SUM($O$14:O29)-$H$5*SUM($P$14:P29)</f>
        <v>-685953.76080000005</v>
      </c>
      <c r="R29" s="82">
        <f t="shared" si="15"/>
        <v>9992.5067244480597</v>
      </c>
      <c r="S29" s="143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25"/>
        <v>81.05</v>
      </c>
      <c r="AH29" s="46">
        <f t="shared" si="26"/>
        <v>34580.708904533574</v>
      </c>
      <c r="AI29" s="46">
        <f t="shared" si="27"/>
        <v>-86362.5</v>
      </c>
      <c r="AJ29" s="45">
        <f t="shared" si="28"/>
        <v>99.953125</v>
      </c>
      <c r="AK29" s="46">
        <f t="shared" si="29"/>
        <v>59414.0625</v>
      </c>
      <c r="AL29" s="47">
        <f t="shared" si="30"/>
        <v>-6712.71630859375</v>
      </c>
      <c r="AM29" s="45">
        <f t="shared" si="31"/>
        <v>112.06</v>
      </c>
      <c r="AN29" s="46">
        <f t="shared" si="32"/>
        <v>664182.49568299891</v>
      </c>
      <c r="AO29" s="47">
        <f t="shared" si="33"/>
        <v>-88830</v>
      </c>
      <c r="AP29" s="45">
        <f t="shared" si="34"/>
        <v>99.953125</v>
      </c>
      <c r="AQ29" s="46">
        <f t="shared" si="35"/>
        <v>51796.875</v>
      </c>
      <c r="AR29" s="47">
        <f t="shared" si="36"/>
        <v>-5852.1116536458285</v>
      </c>
      <c r="AS29" s="45">
        <f t="shared" si="37"/>
        <v>101.5</v>
      </c>
      <c r="AT29" s="46">
        <f t="shared" si="38"/>
        <v>103125</v>
      </c>
      <c r="AU29" s="47">
        <f t="shared" si="39"/>
        <v>64.3671875</v>
      </c>
      <c r="AV29" s="45">
        <f t="shared" si="40"/>
        <v>101.375</v>
      </c>
      <c r="AW29" s="46">
        <f t="shared" si="41"/>
        <v>411796.87499999994</v>
      </c>
      <c r="AX29" s="47">
        <f t="shared" si="42"/>
        <v>3844.8634765624993</v>
      </c>
      <c r="AY29" s="82">
        <f t="shared" si="43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6"/>
        <v>-154973.20305980439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7"/>
        <v>107.72799999999999</v>
      </c>
      <c r="BT29" s="46">
        <f t="shared" si="44"/>
        <v>7129.9999999999382</v>
      </c>
      <c r="BU29" s="46">
        <f t="shared" si="45"/>
        <v>5833.3333333333339</v>
      </c>
      <c r="BV29" s="45">
        <f t="shared" si="46"/>
        <v>47.936999999999998</v>
      </c>
      <c r="BW29" s="46">
        <f t="shared" si="47"/>
        <v>10043.999999999996</v>
      </c>
      <c r="BX29" s="47">
        <f t="shared" si="48"/>
        <v>5833.3333333333339</v>
      </c>
      <c r="BY29" s="45">
        <f t="shared" si="49"/>
        <v>-2914.0000000000582</v>
      </c>
      <c r="CA29" s="129">
        <v>45792.625</v>
      </c>
      <c r="CB29" s="54">
        <v>106.253</v>
      </c>
      <c r="CC29" s="129">
        <v>45792.625</v>
      </c>
      <c r="CD29" s="54">
        <v>55</v>
      </c>
      <c r="CF29" s="131">
        <v>45917.625</v>
      </c>
      <c r="CG29" s="45">
        <f t="shared" si="18"/>
        <v>251.23599999999999</v>
      </c>
      <c r="CH29" s="46">
        <f t="shared" si="50"/>
        <v>22491.822222222207</v>
      </c>
      <c r="CI29" s="46">
        <f t="shared" si="51"/>
        <v>6481.4814814814818</v>
      </c>
      <c r="CJ29" s="45">
        <f t="shared" si="52"/>
        <v>50.738</v>
      </c>
      <c r="CK29" s="46">
        <f t="shared" si="53"/>
        <v>18579.400000000005</v>
      </c>
      <c r="CL29" s="47">
        <f t="shared" si="54"/>
        <v>5833.3333333333339</v>
      </c>
      <c r="CM29" s="45">
        <f t="shared" si="55"/>
        <v>4560.5703703703493</v>
      </c>
      <c r="CO29" s="129">
        <v>45793.625</v>
      </c>
      <c r="CP29" s="54">
        <v>300.76799999999997</v>
      </c>
      <c r="CQ29" s="129">
        <v>45793.625</v>
      </c>
      <c r="CR29" s="54">
        <v>57.244999999999997</v>
      </c>
      <c r="CS29" s="54"/>
      <c r="CT29" s="54"/>
      <c r="CU29" s="54"/>
      <c r="CV29" s="54"/>
      <c r="CW29" s="54"/>
      <c r="CX29" s="54"/>
      <c r="CY29" s="54"/>
      <c r="DF29" s="142">
        <f>VLOOKUP(AF30,$A$14:$A$86,1)</f>
        <v>45918.625</v>
      </c>
      <c r="DG29" s="58">
        <f>VLOOKUP(DF29,A30:R102,18)</f>
        <v>72364.591231070284</v>
      </c>
      <c r="DH29" s="58">
        <f>VLOOKUP(DF29,AF30:BC66,24)</f>
        <v>-137858.83156503038</v>
      </c>
      <c r="DI29" s="58">
        <v>-2796.9999999998363</v>
      </c>
      <c r="DJ29" s="58">
        <v>5262.7456790123415</v>
      </c>
      <c r="DK29" s="58">
        <f>DG29-DG28</f>
        <v>32975.393936799635</v>
      </c>
      <c r="DL29" s="58">
        <f>DH29-DH28</f>
        <v>17114.371494774008</v>
      </c>
      <c r="DM29" s="58">
        <f t="shared" si="19"/>
        <v>117.00000000022192</v>
      </c>
      <c r="DN29" s="58">
        <f t="shared" si="20"/>
        <v>702.17530864199216</v>
      </c>
      <c r="DO29" s="58">
        <f t="shared" si="2"/>
        <v>32975.393936799635</v>
      </c>
      <c r="DP29" s="58">
        <f t="shared" si="3"/>
        <v>16097.044362660341</v>
      </c>
      <c r="DQ29" s="58">
        <f t="shared" si="4"/>
        <v>6549.4876843386655</v>
      </c>
      <c r="DR29" s="58">
        <f t="shared" si="5"/>
        <v>24616.076845068786</v>
      </c>
      <c r="DS29" s="58">
        <f>SUM($DO$13:DO29)</f>
        <v>-68484.89376443479</v>
      </c>
      <c r="DT29" s="58">
        <f>SUM($DP$13:DP29)</f>
        <v>-129664.10879677573</v>
      </c>
      <c r="DU29" s="58">
        <f>SUM(DQ$13:DQ29)</f>
        <v>-156571.94062443951</v>
      </c>
      <c r="DV29" s="58">
        <f>SUM(DR$13:DR29)</f>
        <v>184495.45356581654</v>
      </c>
      <c r="DZ29" s="133">
        <v>45918.625</v>
      </c>
      <c r="EA29" s="54">
        <v>-68484.89376443479</v>
      </c>
      <c r="EB29" s="54">
        <v>-129664.10879677573</v>
      </c>
      <c r="EC29" s="54">
        <v>-156571.94062443951</v>
      </c>
      <c r="ED29" s="54">
        <v>184495.45356581654</v>
      </c>
    </row>
    <row r="30" spans="1:134" x14ac:dyDescent="0.3">
      <c r="A30" s="140">
        <v>45868.625</v>
      </c>
      <c r="B30" s="76">
        <f t="shared" si="21"/>
        <v>94.48</v>
      </c>
      <c r="C30" s="31">
        <f t="shared" si="6"/>
        <v>154419.5953141647</v>
      </c>
      <c r="D30" s="32">
        <f t="shared" si="7"/>
        <v>-64624.999999999993</v>
      </c>
      <c r="E30" s="76">
        <f t="shared" si="22"/>
        <v>101.048</v>
      </c>
      <c r="F30" s="31">
        <f t="shared" si="8"/>
        <v>-38599.999999999571</v>
      </c>
      <c r="G30" s="32">
        <f t="shared" si="9"/>
        <v>-23008.263666666662</v>
      </c>
      <c r="H30" s="76">
        <f t="shared" si="23"/>
        <v>120.21</v>
      </c>
      <c r="I30" s="31">
        <f t="shared" si="10"/>
        <v>-596144.38063987147</v>
      </c>
      <c r="J30" s="32">
        <f t="shared" si="11"/>
        <v>-111154.99999999999</v>
      </c>
      <c r="K30" s="76">
        <f t="shared" si="24"/>
        <v>99.552999999999997</v>
      </c>
      <c r="L30" s="31">
        <f t="shared" si="12"/>
        <v>-84870.000000003216</v>
      </c>
      <c r="M30" s="32">
        <f t="shared" si="13"/>
        <v>-50608.41377777778</v>
      </c>
      <c r="N30" s="82">
        <f t="shared" si="14"/>
        <v>723223.82584292127</v>
      </c>
      <c r="O30" s="82"/>
      <c r="P30" s="82"/>
      <c r="Q30" s="82">
        <f>$G$5*SUM($O$14:O30)-$H$5*SUM($P$14:P30)</f>
        <v>-685953.76080000005</v>
      </c>
      <c r="R30" s="82">
        <f t="shared" si="15"/>
        <v>37270.065042921226</v>
      </c>
      <c r="S30" s="143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25"/>
        <v>81.23</v>
      </c>
      <c r="AH30" s="46">
        <f t="shared" si="26"/>
        <v>112387.30393973606</v>
      </c>
      <c r="AI30" s="46">
        <f t="shared" si="27"/>
        <v>-90475</v>
      </c>
      <c r="AJ30" s="45">
        <f t="shared" si="28"/>
        <v>99.7890625</v>
      </c>
      <c r="AK30" s="46">
        <f t="shared" si="29"/>
        <v>27421.875</v>
      </c>
      <c r="AL30" s="47">
        <f t="shared" si="30"/>
        <v>-7032.3694661458358</v>
      </c>
      <c r="AM30" s="45">
        <f t="shared" si="31"/>
        <v>111.83</v>
      </c>
      <c r="AN30" s="46">
        <f t="shared" si="32"/>
        <v>588930.29173861851</v>
      </c>
      <c r="AO30" s="47">
        <f t="shared" si="33"/>
        <v>-93060</v>
      </c>
      <c r="AP30" s="45">
        <f t="shared" si="34"/>
        <v>99.7890625</v>
      </c>
      <c r="AQ30" s="46">
        <f t="shared" si="35"/>
        <v>23906.25</v>
      </c>
      <c r="AR30" s="47">
        <f t="shared" si="36"/>
        <v>-6130.783637152781</v>
      </c>
      <c r="AS30" s="45">
        <f t="shared" si="37"/>
        <v>101.09375</v>
      </c>
      <c r="AT30" s="46">
        <f t="shared" si="38"/>
        <v>72656.25</v>
      </c>
      <c r="AU30" s="47">
        <f t="shared" si="39"/>
        <v>67.432291666671517</v>
      </c>
      <c r="AV30" s="45">
        <f t="shared" si="40"/>
        <v>100.328125</v>
      </c>
      <c r="AW30" s="46">
        <f t="shared" si="41"/>
        <v>301875</v>
      </c>
      <c r="AX30" s="47">
        <f t="shared" si="42"/>
        <v>4027.9522135416701</v>
      </c>
      <c r="AY30" s="82">
        <f t="shared" si="43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6"/>
        <v>-137858.83156503038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7"/>
        <v>107.9539</v>
      </c>
      <c r="BT30" s="46">
        <f t="shared" si="44"/>
        <v>11648.000000000138</v>
      </c>
      <c r="BU30" s="46">
        <f t="shared" si="45"/>
        <v>6111.1111111111113</v>
      </c>
      <c r="BV30" s="45">
        <f t="shared" si="46"/>
        <v>46.959000000000003</v>
      </c>
      <c r="BW30" s="46">
        <f t="shared" si="47"/>
        <v>14444.999999999973</v>
      </c>
      <c r="BX30" s="47">
        <f t="shared" si="48"/>
        <v>6111.1111111111113</v>
      </c>
      <c r="BY30" s="45">
        <f t="shared" si="49"/>
        <v>-2796.9999999998363</v>
      </c>
      <c r="CA30" s="129">
        <v>45793.625</v>
      </c>
      <c r="CB30" s="54">
        <v>106.4032</v>
      </c>
      <c r="CC30" s="129">
        <v>45793.625</v>
      </c>
      <c r="CD30" s="54">
        <v>54.555999999999997</v>
      </c>
      <c r="CF30" s="131">
        <v>45918.625</v>
      </c>
      <c r="CG30" s="45">
        <f t="shared" si="18"/>
        <v>247.51499999999999</v>
      </c>
      <c r="CH30" s="46">
        <f t="shared" si="50"/>
        <v>26130.13333333332</v>
      </c>
      <c r="CI30" s="46">
        <f t="shared" si="51"/>
        <v>6790.1234567901229</v>
      </c>
      <c r="CJ30" s="45">
        <f t="shared" si="52"/>
        <v>50.093000000000004</v>
      </c>
      <c r="CK30" s="46">
        <f t="shared" si="53"/>
        <v>21546.399999999991</v>
      </c>
      <c r="CL30" s="47">
        <f t="shared" si="54"/>
        <v>6111.1111111111113</v>
      </c>
      <c r="CM30" s="45">
        <f t="shared" si="55"/>
        <v>5262.7456790123415</v>
      </c>
      <c r="CO30" s="129">
        <v>45796.625</v>
      </c>
      <c r="CP30" s="54">
        <v>301.44499999999999</v>
      </c>
      <c r="CQ30" s="129">
        <v>45796.625</v>
      </c>
      <c r="CR30" s="54">
        <v>57.45</v>
      </c>
      <c r="CS30" s="54"/>
      <c r="CT30" s="54"/>
      <c r="CU30" s="54"/>
      <c r="CV30" s="54"/>
      <c r="CW30" s="54"/>
      <c r="CX30" s="54"/>
      <c r="CY30" s="54"/>
      <c r="DF30" s="142">
        <f>VLOOKUP(AF31,$A$14:$A$86,1)</f>
        <v>45919.625</v>
      </c>
      <c r="DG30" s="58">
        <f>VLOOKUP(DF30,A31:R103,18)</f>
        <v>38277.557411050278</v>
      </c>
      <c r="DH30" s="58">
        <f>VLOOKUP(DF30,AF31:BC67,24)</f>
        <v>-121896.79112370535</v>
      </c>
      <c r="DI30" s="58">
        <v>-2696.99999999992</v>
      </c>
      <c r="DJ30" s="58">
        <v>4763.9876543209411</v>
      </c>
      <c r="DK30" s="58">
        <f>DG30-DG29</f>
        <v>-34087.033820020006</v>
      </c>
      <c r="DL30" s="58">
        <f>DH30-DH29</f>
        <v>15962.040441325036</v>
      </c>
      <c r="DM30" s="58">
        <f t="shared" si="19"/>
        <v>99.999999999916326</v>
      </c>
      <c r="DN30" s="58">
        <f t="shared" si="20"/>
        <v>-498.75802469140035</v>
      </c>
      <c r="DO30" s="58">
        <f t="shared" si="2"/>
        <v>-34087.033820020006</v>
      </c>
      <c r="DP30" s="58">
        <f t="shared" si="3"/>
        <v>15013.211158881673</v>
      </c>
      <c r="DQ30" s="58">
        <f t="shared" si="4"/>
        <v>5597.8527216416769</v>
      </c>
      <c r="DR30" s="58">
        <f t="shared" si="5"/>
        <v>-17484.901151883081</v>
      </c>
      <c r="DS30" s="58">
        <f>SUM($DO$13:DO30)</f>
        <v>-102571.9275844548</v>
      </c>
      <c r="DT30" s="58">
        <f>SUM($DP$13:DP30)</f>
        <v>-114650.89763789406</v>
      </c>
      <c r="DU30" s="58">
        <f>SUM(DQ$13:DQ30)</f>
        <v>-150974.08790279782</v>
      </c>
      <c r="DV30" s="58">
        <f>SUM(DR$13:DR30)</f>
        <v>167010.55241393344</v>
      </c>
      <c r="DZ30" s="133">
        <v>45919.625</v>
      </c>
      <c r="EA30" s="54">
        <v>-102571.9275844548</v>
      </c>
      <c r="EB30" s="54">
        <v>-114650.89763789406</v>
      </c>
      <c r="EC30" s="54">
        <v>-150974.08790279782</v>
      </c>
      <c r="ED30" s="54">
        <v>167010.55241393344</v>
      </c>
    </row>
    <row r="31" spans="1:134" x14ac:dyDescent="0.3">
      <c r="A31" s="140">
        <v>45869.625</v>
      </c>
      <c r="B31" s="76">
        <f t="shared" si="21"/>
        <v>94.45</v>
      </c>
      <c r="C31" s="31">
        <f t="shared" si="6"/>
        <v>146432.37486687832</v>
      </c>
      <c r="D31" s="32">
        <f t="shared" si="7"/>
        <v>-67562.499999999985</v>
      </c>
      <c r="E31" s="76">
        <f t="shared" si="22"/>
        <v>101.02200000000001</v>
      </c>
      <c r="F31" s="31">
        <f t="shared" si="8"/>
        <v>-43799.999999998814</v>
      </c>
      <c r="G31" s="32">
        <f t="shared" si="9"/>
        <v>-24054.093833333325</v>
      </c>
      <c r="H31" s="76">
        <f t="shared" si="23"/>
        <v>120.26</v>
      </c>
      <c r="I31" s="31">
        <f t="shared" si="10"/>
        <v>-578506.97292863217</v>
      </c>
      <c r="J31" s="32">
        <f t="shared" si="11"/>
        <v>-116207.49999999999</v>
      </c>
      <c r="K31" s="76">
        <f t="shared" si="24"/>
        <v>99.549000000000007</v>
      </c>
      <c r="L31" s="31">
        <f t="shared" si="12"/>
        <v>-86509.999999999389</v>
      </c>
      <c r="M31" s="32">
        <f t="shared" si="13"/>
        <v>-52908.796222222212</v>
      </c>
      <c r="N31" s="82">
        <f t="shared" si="14"/>
        <v>702019.64540662104</v>
      </c>
      <c r="O31" s="82"/>
      <c r="P31" s="82"/>
      <c r="Q31" s="82">
        <f>$G$5*SUM($O$14:O31)-$H$5*SUM($P$14:P31)</f>
        <v>-685953.76080000005</v>
      </c>
      <c r="R31" s="82">
        <f t="shared" si="15"/>
        <v>16065.884606620995</v>
      </c>
      <c r="S31" s="143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25"/>
        <v>81.260000000000005</v>
      </c>
      <c r="AH31" s="46">
        <f t="shared" si="26"/>
        <v>125355.06977893518</v>
      </c>
      <c r="AI31" s="46">
        <f t="shared" si="27"/>
        <v>-94587.499999999985</v>
      </c>
      <c r="AJ31" s="45">
        <f t="shared" si="28"/>
        <v>99.7734375</v>
      </c>
      <c r="AK31" s="46">
        <f t="shared" si="29"/>
        <v>24375</v>
      </c>
      <c r="AL31" s="47">
        <f t="shared" si="30"/>
        <v>-7352.0226236979142</v>
      </c>
      <c r="AM31" s="45">
        <f t="shared" si="31"/>
        <v>111.74</v>
      </c>
      <c r="AN31" s="46">
        <f t="shared" si="32"/>
        <v>559483.77715168358</v>
      </c>
      <c r="AO31" s="47">
        <f t="shared" si="33"/>
        <v>-97290</v>
      </c>
      <c r="AP31" s="45">
        <f t="shared" si="34"/>
        <v>99.7734375</v>
      </c>
      <c r="AQ31" s="46">
        <f t="shared" si="35"/>
        <v>21250</v>
      </c>
      <c r="AR31" s="47">
        <f t="shared" si="36"/>
        <v>-6409.455620659719</v>
      </c>
      <c r="AS31" s="45">
        <f t="shared" si="37"/>
        <v>101.015625</v>
      </c>
      <c r="AT31" s="46">
        <f t="shared" si="38"/>
        <v>66796.875</v>
      </c>
      <c r="AU31" s="47">
        <f t="shared" si="39"/>
        <v>70.497395833335759</v>
      </c>
      <c r="AV31" s="45">
        <f t="shared" si="40"/>
        <v>100.125</v>
      </c>
      <c r="AW31" s="46">
        <f t="shared" si="41"/>
        <v>280546.875</v>
      </c>
      <c r="AX31" s="47">
        <f t="shared" si="42"/>
        <v>4211.0409505208336</v>
      </c>
      <c r="AY31" s="82">
        <f t="shared" si="43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6"/>
        <v>-121896.79112370535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7"/>
        <v>107.8977</v>
      </c>
      <c r="BT31" s="46">
        <f t="shared" si="44"/>
        <v>10524.000000000058</v>
      </c>
      <c r="BU31" s="46">
        <f t="shared" si="45"/>
        <v>6388.8888888888887</v>
      </c>
      <c r="BV31" s="45">
        <f t="shared" si="46"/>
        <v>47.231000000000002</v>
      </c>
      <c r="BW31" s="46">
        <f t="shared" si="47"/>
        <v>13220.99999999998</v>
      </c>
      <c r="BX31" s="47">
        <f t="shared" si="48"/>
        <v>6388.8888888888887</v>
      </c>
      <c r="BY31" s="45">
        <f t="shared" si="49"/>
        <v>-2696.99999999992</v>
      </c>
      <c r="CA31" s="129">
        <v>45796.625</v>
      </c>
      <c r="CB31" s="54">
        <v>106.25920000000001</v>
      </c>
      <c r="CC31" s="129">
        <v>45796.625</v>
      </c>
      <c r="CD31" s="54">
        <v>55.116999999999997</v>
      </c>
      <c r="CF31" s="131">
        <v>45919.625</v>
      </c>
      <c r="CG31" s="45">
        <f t="shared" si="18"/>
        <v>248.51300000000001</v>
      </c>
      <c r="CH31" s="46">
        <f t="shared" si="50"/>
        <v>25154.311111111081</v>
      </c>
      <c r="CI31" s="46">
        <f t="shared" si="51"/>
        <v>7098.765432098764</v>
      </c>
      <c r="CJ31" s="45">
        <f t="shared" si="52"/>
        <v>50.19</v>
      </c>
      <c r="CK31" s="46">
        <f t="shared" si="53"/>
        <v>21100.200000000015</v>
      </c>
      <c r="CL31" s="47">
        <f t="shared" si="54"/>
        <v>6388.8888888888887</v>
      </c>
      <c r="CM31" s="45">
        <f t="shared" si="55"/>
        <v>4763.9876543209411</v>
      </c>
      <c r="CO31" s="129">
        <v>45797.625</v>
      </c>
      <c r="CP31" s="54">
        <v>297.32799999999997</v>
      </c>
      <c r="CQ31" s="129">
        <v>45797.625</v>
      </c>
      <c r="CR31" s="54">
        <v>56.813000000000002</v>
      </c>
      <c r="CS31" s="54"/>
      <c r="CT31" s="54"/>
      <c r="CU31" s="54"/>
      <c r="CV31" s="54"/>
      <c r="CW31" s="54"/>
      <c r="CX31" s="54"/>
      <c r="CY31" s="54"/>
      <c r="DF31" s="142">
        <f>VLOOKUP(AF32,$A$14:$A$86,1)</f>
        <v>45922.625</v>
      </c>
      <c r="DG31" s="58">
        <f>VLOOKUP(DF31,A32:R104,18)</f>
        <v>45467.613763767498</v>
      </c>
      <c r="DH31" s="58">
        <f>VLOOKUP(DF31,AF32:BC68,24)</f>
        <v>-63179.958093055393</v>
      </c>
      <c r="DI31" s="58">
        <v>-1289.9999999999445</v>
      </c>
      <c r="DJ31" s="58">
        <v>6281.8691358024416</v>
      </c>
      <c r="DK31" s="58">
        <f>DG31-DG30</f>
        <v>7190.0563527172199</v>
      </c>
      <c r="DL31" s="58">
        <f>DH31-DH30</f>
        <v>58716.833030649956</v>
      </c>
      <c r="DM31" s="58">
        <f t="shared" si="19"/>
        <v>1406.9999999999754</v>
      </c>
      <c r="DN31" s="58">
        <f t="shared" si="20"/>
        <v>1517.8814814815005</v>
      </c>
      <c r="DO31" s="58">
        <f t="shared" si="2"/>
        <v>7190.0563527172199</v>
      </c>
      <c r="DP31" s="58">
        <f t="shared" si="3"/>
        <v>55226.536739482712</v>
      </c>
      <c r="DQ31" s="58">
        <f t="shared" si="4"/>
        <v>78761.787793562922</v>
      </c>
      <c r="DR31" s="58">
        <f t="shared" si="5"/>
        <v>53212.191784581606</v>
      </c>
      <c r="DS31" s="58">
        <f>SUM($DO$13:DO31)</f>
        <v>-95381.871231737576</v>
      </c>
      <c r="DT31" s="58">
        <f>SUM($DP$13:DP31)</f>
        <v>-59424.360898411345</v>
      </c>
      <c r="DU31" s="58">
        <f>SUM(DQ$13:DQ31)</f>
        <v>-72212.3001092349</v>
      </c>
      <c r="DV31" s="58">
        <f>SUM(DR$13:DR31)</f>
        <v>220222.74419851505</v>
      </c>
      <c r="DZ31" s="133">
        <v>45922.625</v>
      </c>
      <c r="EA31" s="54">
        <v>-95381.871231737576</v>
      </c>
      <c r="EB31" s="54">
        <v>-59424.360898411345</v>
      </c>
      <c r="EC31" s="54">
        <v>-72212.3001092349</v>
      </c>
      <c r="ED31" s="54">
        <v>220222.74419851505</v>
      </c>
    </row>
    <row r="32" spans="1:134" x14ac:dyDescent="0.3">
      <c r="A32" s="139">
        <v>45870.625</v>
      </c>
      <c r="B32" s="76">
        <f t="shared" si="21"/>
        <v>94.32</v>
      </c>
      <c r="C32" s="31">
        <f t="shared" si="6"/>
        <v>111821.08626197618</v>
      </c>
      <c r="D32" s="32">
        <f t="shared" si="7"/>
        <v>-70499.999999999985</v>
      </c>
      <c r="E32" s="76">
        <f t="shared" si="22"/>
        <v>101.155</v>
      </c>
      <c r="F32" s="31">
        <f t="shared" si="8"/>
        <v>-17199.999999999705</v>
      </c>
      <c r="G32" s="32">
        <f t="shared" si="9"/>
        <v>-25099.923999999992</v>
      </c>
      <c r="H32" s="76">
        <f t="shared" si="23"/>
        <v>120.22</v>
      </c>
      <c r="I32" s="31">
        <f t="shared" si="10"/>
        <v>-592616.89909762458</v>
      </c>
      <c r="J32" s="32">
        <f t="shared" si="11"/>
        <v>-121259.99999999999</v>
      </c>
      <c r="K32" s="76">
        <f t="shared" si="24"/>
        <v>99.751000000000005</v>
      </c>
      <c r="L32" s="31">
        <f t="shared" si="12"/>
        <v>-3690.0000000001396</v>
      </c>
      <c r="M32" s="32">
        <f t="shared" si="13"/>
        <v>-55209.178666666659</v>
      </c>
      <c r="N32" s="82">
        <f t="shared" si="14"/>
        <v>738598.73069293378</v>
      </c>
      <c r="O32" s="82"/>
      <c r="P32" s="82"/>
      <c r="Q32" s="82">
        <f>$G$5*SUM($O$14:O32)-$H$5*SUM($P$14:P32)</f>
        <v>-685953.76080000005</v>
      </c>
      <c r="R32" s="82">
        <f t="shared" si="15"/>
        <v>52644.969892933732</v>
      </c>
      <c r="S32" s="143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25"/>
        <v>81.319999999999993</v>
      </c>
      <c r="AH32" s="46">
        <f t="shared" si="26"/>
        <v>151290.60145732565</v>
      </c>
      <c r="AI32" s="46">
        <f t="shared" si="27"/>
        <v>-106924.99999999999</v>
      </c>
      <c r="AJ32" s="45">
        <f t="shared" si="28"/>
        <v>99.65625</v>
      </c>
      <c r="AK32" s="46">
        <f t="shared" si="29"/>
        <v>1523.4375</v>
      </c>
      <c r="AL32" s="47">
        <f t="shared" si="30"/>
        <v>-8310.9820963541642</v>
      </c>
      <c r="AM32" s="45">
        <f t="shared" si="31"/>
        <v>111.48</v>
      </c>
      <c r="AN32" s="46">
        <f t="shared" si="32"/>
        <v>474416.06834499695</v>
      </c>
      <c r="AO32" s="47">
        <f t="shared" si="33"/>
        <v>-109979.99999999997</v>
      </c>
      <c r="AP32" s="45">
        <f t="shared" si="34"/>
        <v>99.65625</v>
      </c>
      <c r="AQ32" s="46">
        <f t="shared" si="35"/>
        <v>1328.125</v>
      </c>
      <c r="AR32" s="47">
        <f t="shared" si="36"/>
        <v>-7245.4715711805547</v>
      </c>
      <c r="AS32" s="45">
        <f t="shared" si="37"/>
        <v>100.8125</v>
      </c>
      <c r="AT32" s="46">
        <f t="shared" si="38"/>
        <v>51562.5</v>
      </c>
      <c r="AU32" s="47">
        <f t="shared" si="39"/>
        <v>79.692708333335759</v>
      </c>
      <c r="AV32" s="45">
        <f t="shared" si="40"/>
        <v>99.734375</v>
      </c>
      <c r="AW32" s="46">
        <f t="shared" si="41"/>
        <v>239531.25</v>
      </c>
      <c r="AX32" s="47">
        <f t="shared" si="42"/>
        <v>4760.3071614583314</v>
      </c>
      <c r="AY32" s="82">
        <f t="shared" si="43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6"/>
        <v>-63179.958093055393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7"/>
        <v>107.9379</v>
      </c>
      <c r="BT32" s="46">
        <f t="shared" si="44"/>
        <v>11328.000000000031</v>
      </c>
      <c r="BU32" s="46">
        <f t="shared" si="45"/>
        <v>7222.2222222222226</v>
      </c>
      <c r="BV32" s="45">
        <f t="shared" si="46"/>
        <v>47.365000000000002</v>
      </c>
      <c r="BW32" s="46">
        <f t="shared" si="47"/>
        <v>12617.999999999978</v>
      </c>
      <c r="BX32" s="47">
        <f t="shared" si="48"/>
        <v>7222.2222222222217</v>
      </c>
      <c r="BY32" s="45">
        <f t="shared" si="49"/>
        <v>-1289.9999999999445</v>
      </c>
      <c r="CA32" s="129">
        <v>45797.625</v>
      </c>
      <c r="CB32" s="54">
        <v>106.3137</v>
      </c>
      <c r="CC32" s="129">
        <v>45797.625</v>
      </c>
      <c r="CD32" s="54">
        <v>55.078000000000003</v>
      </c>
      <c r="CF32" s="131">
        <v>45922.625</v>
      </c>
      <c r="CG32" s="45">
        <f t="shared" si="18"/>
        <v>247.34700000000001</v>
      </c>
      <c r="CH32" s="46">
        <f t="shared" si="50"/>
        <v>26294.399999999969</v>
      </c>
      <c r="CI32" s="46">
        <f t="shared" si="51"/>
        <v>8024.6913580246901</v>
      </c>
      <c r="CJ32" s="45">
        <f t="shared" si="52"/>
        <v>50.252000000000002</v>
      </c>
      <c r="CK32" s="46">
        <f t="shared" si="53"/>
        <v>20814.999999999993</v>
      </c>
      <c r="CL32" s="47">
        <f t="shared" si="54"/>
        <v>7222.2222222222217</v>
      </c>
      <c r="CM32" s="45">
        <f t="shared" si="55"/>
        <v>6281.8691358024416</v>
      </c>
      <c r="CO32" s="129">
        <v>45798.625</v>
      </c>
      <c r="CP32" s="54">
        <v>299.49900000000002</v>
      </c>
      <c r="CQ32" s="129">
        <v>45798.625</v>
      </c>
      <c r="CR32" s="54">
        <v>57.048999999999999</v>
      </c>
      <c r="CS32" s="54"/>
      <c r="CT32" s="54"/>
      <c r="CU32" s="54"/>
      <c r="CV32" s="54"/>
      <c r="CW32" s="54"/>
      <c r="CX32" s="54"/>
      <c r="CY32" s="54"/>
      <c r="DF32" s="142">
        <f>VLOOKUP(AF33,$A$14:$A$86,1)</f>
        <v>45923.625</v>
      </c>
      <c r="DG32" s="58">
        <f>VLOOKUP(DF32,A33:R105,18)</f>
        <v>71191.645264659484</v>
      </c>
      <c r="DH32" s="58">
        <f>VLOOKUP(DF32,AF33:BC69,24)</f>
        <v>-70741.808700627298</v>
      </c>
      <c r="DI32" s="58">
        <v>-2076.0000000000691</v>
      </c>
      <c r="DJ32" s="58">
        <v>7608.3999999999578</v>
      </c>
      <c r="DK32" s="58">
        <f>DG32-DG31</f>
        <v>25724.031500891986</v>
      </c>
      <c r="DL32" s="58">
        <f>DH32-DH31</f>
        <v>-7561.8506075719051</v>
      </c>
      <c r="DM32" s="58">
        <f t="shared" si="19"/>
        <v>-786.0000000001246</v>
      </c>
      <c r="DN32" s="58">
        <f t="shared" si="20"/>
        <v>1326.5308641975162</v>
      </c>
      <c r="DO32" s="58">
        <f t="shared" si="2"/>
        <v>25724.031500891986</v>
      </c>
      <c r="DP32" s="58">
        <f t="shared" si="3"/>
        <v>-7112.3526055902266</v>
      </c>
      <c r="DQ32" s="58">
        <f t="shared" si="4"/>
        <v>-43999.122392147372</v>
      </c>
      <c r="DR32" s="58">
        <f t="shared" si="5"/>
        <v>46504.035799257043</v>
      </c>
      <c r="DS32" s="58">
        <f>SUM($DO$13:DO32)</f>
        <v>-69657.83973084559</v>
      </c>
      <c r="DT32" s="58">
        <f>SUM($DP$13:DP32)</f>
        <v>-66536.713504001571</v>
      </c>
      <c r="DU32" s="58">
        <f>SUM(DQ$13:DQ32)</f>
        <v>-116211.42250138227</v>
      </c>
      <c r="DV32" s="58">
        <f>SUM(DR$13:DR32)</f>
        <v>266726.77999777207</v>
      </c>
      <c r="DZ32" s="133">
        <v>45923.625</v>
      </c>
      <c r="EA32" s="54">
        <v>-69657.83973084559</v>
      </c>
      <c r="EB32" s="54">
        <v>-66536.713504001571</v>
      </c>
      <c r="EC32" s="54">
        <v>-116211.42250138227</v>
      </c>
      <c r="ED32" s="54">
        <v>266726.77999777207</v>
      </c>
    </row>
    <row r="33" spans="1:134" x14ac:dyDescent="0.3">
      <c r="A33" s="139">
        <v>45873.625</v>
      </c>
      <c r="B33" s="76">
        <f t="shared" si="21"/>
        <v>94.38</v>
      </c>
      <c r="C33" s="31">
        <f t="shared" si="6"/>
        <v>127795.52715654897</v>
      </c>
      <c r="D33" s="32">
        <f t="shared" si="7"/>
        <v>-79312.499999999985</v>
      </c>
      <c r="E33" s="76">
        <f t="shared" si="22"/>
        <v>101.214</v>
      </c>
      <c r="F33" s="31">
        <f t="shared" si="8"/>
        <v>-5400.0000000002046</v>
      </c>
      <c r="G33" s="32">
        <f t="shared" si="9"/>
        <v>-28237.414499999992</v>
      </c>
      <c r="H33" s="76">
        <f t="shared" si="23"/>
        <v>120.41</v>
      </c>
      <c r="I33" s="31">
        <f t="shared" si="10"/>
        <v>-525594.74979491893</v>
      </c>
      <c r="J33" s="32">
        <f t="shared" si="11"/>
        <v>-136417.49999999997</v>
      </c>
      <c r="K33" s="76">
        <f t="shared" si="24"/>
        <v>99.884</v>
      </c>
      <c r="L33" s="31">
        <f t="shared" si="12"/>
        <v>50839.999999998043</v>
      </c>
      <c r="M33" s="32">
        <f t="shared" si="13"/>
        <v>-62110.326000000015</v>
      </c>
      <c r="N33" s="82">
        <f t="shared" si="14"/>
        <v>732862.36545146606</v>
      </c>
      <c r="O33" s="82"/>
      <c r="P33" s="82"/>
      <c r="Q33" s="82">
        <f>$G$5*SUM($O$14:O33)-$H$5*SUM($P$14:P33)</f>
        <v>-685953.76080000005</v>
      </c>
      <c r="R33" s="82">
        <f t="shared" si="15"/>
        <v>46908.604651466012</v>
      </c>
      <c r="S33" s="143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25"/>
        <v>81.260000000000005</v>
      </c>
      <c r="AH33" s="46">
        <f t="shared" si="26"/>
        <v>125355.06977893518</v>
      </c>
      <c r="AI33" s="46">
        <f t="shared" si="27"/>
        <v>-111037.5</v>
      </c>
      <c r="AJ33" s="45">
        <f t="shared" si="28"/>
        <v>99.796875</v>
      </c>
      <c r="AK33" s="46">
        <f t="shared" si="29"/>
        <v>28945.3125</v>
      </c>
      <c r="AL33" s="47">
        <f t="shared" si="30"/>
        <v>-8630.63525390625</v>
      </c>
      <c r="AM33" s="45">
        <f t="shared" si="31"/>
        <v>111.71</v>
      </c>
      <c r="AN33" s="46">
        <f t="shared" si="32"/>
        <v>549668.27228936937</v>
      </c>
      <c r="AO33" s="47">
        <f t="shared" si="33"/>
        <v>-114210</v>
      </c>
      <c r="AP33" s="45">
        <f t="shared" si="34"/>
        <v>99.796875</v>
      </c>
      <c r="AQ33" s="46">
        <f t="shared" si="35"/>
        <v>25234.375</v>
      </c>
      <c r="AR33" s="47">
        <f t="shared" si="36"/>
        <v>-7524.1435546875</v>
      </c>
      <c r="AS33" s="45">
        <f t="shared" si="37"/>
        <v>101.140625</v>
      </c>
      <c r="AT33" s="46">
        <f t="shared" si="38"/>
        <v>76171.875</v>
      </c>
      <c r="AU33" s="47">
        <f t="shared" si="39"/>
        <v>82.7578125</v>
      </c>
      <c r="AV33" s="45">
        <f t="shared" si="40"/>
        <v>100.421875</v>
      </c>
      <c r="AW33" s="46">
        <f t="shared" si="41"/>
        <v>311718.75</v>
      </c>
      <c r="AX33" s="47">
        <f t="shared" si="42"/>
        <v>4943.3958984374985</v>
      </c>
      <c r="AY33" s="82">
        <f t="shared" si="43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6"/>
        <v>-70741.808700627298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7"/>
        <v>107.82299999999999</v>
      </c>
      <c r="BT33" s="46">
        <f t="shared" si="44"/>
        <v>9029.9999999999163</v>
      </c>
      <c r="BU33" s="46">
        <f t="shared" si="45"/>
        <v>7500</v>
      </c>
      <c r="BV33" s="45">
        <f t="shared" si="46"/>
        <v>47.701000000000001</v>
      </c>
      <c r="BW33" s="46">
        <f t="shared" si="47"/>
        <v>11105.999999999985</v>
      </c>
      <c r="BX33" s="47">
        <f t="shared" si="48"/>
        <v>7500</v>
      </c>
      <c r="BY33" s="45">
        <f t="shared" si="49"/>
        <v>-2076.0000000000691</v>
      </c>
      <c r="CA33" s="129">
        <v>45798.625</v>
      </c>
      <c r="CB33" s="54">
        <v>105.5667</v>
      </c>
      <c r="CC33" s="129">
        <v>45798.625</v>
      </c>
      <c r="CD33" s="54">
        <v>58.378999999999998</v>
      </c>
      <c r="CF33" s="131">
        <v>45923.625</v>
      </c>
      <c r="CG33" s="45">
        <f t="shared" si="18"/>
        <v>242.93100000000001</v>
      </c>
      <c r="CH33" s="46">
        <f t="shared" si="50"/>
        <v>30612.266666666637</v>
      </c>
      <c r="CI33" s="46">
        <f t="shared" si="51"/>
        <v>8333.3333333333339</v>
      </c>
      <c r="CJ33" s="45">
        <f t="shared" si="52"/>
        <v>49.594999999999999</v>
      </c>
      <c r="CK33" s="46">
        <f t="shared" si="53"/>
        <v>23837.200000000012</v>
      </c>
      <c r="CL33" s="47">
        <f t="shared" si="54"/>
        <v>7500</v>
      </c>
      <c r="CM33" s="45">
        <f t="shared" si="55"/>
        <v>7608.3999999999578</v>
      </c>
      <c r="CO33" s="129">
        <v>45799.625</v>
      </c>
      <c r="CP33" s="54">
        <v>305.50700000000001</v>
      </c>
      <c r="CQ33" s="129">
        <v>45799.625</v>
      </c>
      <c r="CR33" s="54">
        <v>58.765999999999998</v>
      </c>
      <c r="CS33" s="54"/>
      <c r="CT33" s="54"/>
      <c r="CU33" s="54"/>
      <c r="CV33" s="54"/>
      <c r="CW33" s="54"/>
      <c r="CX33" s="54"/>
      <c r="CY33" s="54"/>
      <c r="DF33" s="142">
        <f>VLOOKUP(AF34,$A$14:$A$86,1)</f>
        <v>45924.625</v>
      </c>
      <c r="DG33" s="58">
        <f>VLOOKUP(DF33,A34:R106,18)</f>
        <v>37590.467665056494</v>
      </c>
      <c r="DH33" s="58">
        <f>VLOOKUP(DF33,AF34:BC70,24)</f>
        <v>-29580.262994526238</v>
      </c>
      <c r="DI33" s="58">
        <v>-1185</v>
      </c>
      <c r="DJ33" s="58">
        <v>7754.5086419752624</v>
      </c>
      <c r="DK33" s="58">
        <f>DG33-DG32</f>
        <v>-33601.17759960299</v>
      </c>
      <c r="DL33" s="58">
        <f>DH33-DH32</f>
        <v>41161.54570610106</v>
      </c>
      <c r="DM33" s="58">
        <f t="shared" si="19"/>
        <v>891.00000000006912</v>
      </c>
      <c r="DN33" s="58">
        <f t="shared" si="20"/>
        <v>146.10864197530464</v>
      </c>
      <c r="DO33" s="58">
        <f t="shared" si="2"/>
        <v>-33601.17759960299</v>
      </c>
      <c r="DP33" s="58">
        <f t="shared" si="3"/>
        <v>38714.785843529411</v>
      </c>
      <c r="DQ33" s="58">
        <f t="shared" si="4"/>
        <v>49876.867749872945</v>
      </c>
      <c r="DR33" s="58">
        <f t="shared" si="5"/>
        <v>5122.1134014931567</v>
      </c>
      <c r="DS33" s="58">
        <f>SUM($DO$13:DO33)</f>
        <v>-103259.01733044858</v>
      </c>
      <c r="DT33" s="58">
        <f>SUM($DP$13:DP33)</f>
        <v>-27821.92766047216</v>
      </c>
      <c r="DU33" s="58">
        <f>SUM(DQ$13:DQ33)</f>
        <v>-66334.554751509335</v>
      </c>
      <c r="DV33" s="58">
        <f>SUM(DR$13:DR33)</f>
        <v>271848.89339926525</v>
      </c>
      <c r="DZ33" s="133">
        <v>45924.625</v>
      </c>
      <c r="EA33" s="54">
        <v>-103259.01733044858</v>
      </c>
      <c r="EB33" s="54">
        <v>-27821.92766047216</v>
      </c>
      <c r="EC33" s="54">
        <v>-66334.554751509335</v>
      </c>
      <c r="ED33" s="54">
        <v>271848.89339926525</v>
      </c>
    </row>
    <row r="34" spans="1:134" x14ac:dyDescent="0.3">
      <c r="A34" s="139">
        <v>45874.625</v>
      </c>
      <c r="B34" s="76">
        <f t="shared" si="21"/>
        <v>94.45</v>
      </c>
      <c r="C34" s="31">
        <f t="shared" si="6"/>
        <v>146432.37486687832</v>
      </c>
      <c r="D34" s="32">
        <f t="shared" si="7"/>
        <v>-82250</v>
      </c>
      <c r="E34" s="76">
        <f t="shared" si="22"/>
        <v>101.217</v>
      </c>
      <c r="F34" s="31">
        <f t="shared" si="8"/>
        <v>-4800.0000000001819</v>
      </c>
      <c r="G34" s="32">
        <f t="shared" si="9"/>
        <v>-29283.244666666658</v>
      </c>
      <c r="H34" s="76">
        <f t="shared" si="23"/>
        <v>120.52</v>
      </c>
      <c r="I34" s="31">
        <f t="shared" si="10"/>
        <v>-486792.45283019333</v>
      </c>
      <c r="J34" s="32">
        <f t="shared" si="11"/>
        <v>-141470</v>
      </c>
      <c r="K34" s="76">
        <f t="shared" si="24"/>
        <v>99.923000000000002</v>
      </c>
      <c r="L34" s="31">
        <f t="shared" si="12"/>
        <v>66829.999999998647</v>
      </c>
      <c r="M34" s="32">
        <f t="shared" si="13"/>
        <v>-64410.708444444448</v>
      </c>
      <c r="N34" s="82">
        <f t="shared" si="14"/>
        <v>728947.36391929258</v>
      </c>
      <c r="O34" s="82"/>
      <c r="P34" s="82"/>
      <c r="Q34" s="82">
        <f>$G$5*SUM($O$14:O34)-$H$5*SUM($P$14:P34)</f>
        <v>-685953.76080000005</v>
      </c>
      <c r="R34" s="82">
        <f t="shared" si="15"/>
        <v>42993.603119292529</v>
      </c>
      <c r="S34" s="143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25"/>
        <v>81.150000000000006</v>
      </c>
      <c r="AH34" s="46">
        <f t="shared" si="26"/>
        <v>77806.595035202481</v>
      </c>
      <c r="AI34" s="46">
        <f t="shared" si="27"/>
        <v>-115150</v>
      </c>
      <c r="AJ34" s="45">
        <f t="shared" si="28"/>
        <v>99.6015625</v>
      </c>
      <c r="AK34" s="46">
        <f t="shared" si="29"/>
        <v>-9140.625</v>
      </c>
      <c r="AL34" s="47">
        <f t="shared" si="30"/>
        <v>-8950.2884114583358</v>
      </c>
      <c r="AM34" s="45">
        <f t="shared" si="31"/>
        <v>111.26</v>
      </c>
      <c r="AN34" s="46">
        <f t="shared" si="32"/>
        <v>402435.69935472665</v>
      </c>
      <c r="AO34" s="47">
        <f t="shared" si="33"/>
        <v>-118439.99999999999</v>
      </c>
      <c r="AP34" s="45">
        <f t="shared" si="34"/>
        <v>99.6015625</v>
      </c>
      <c r="AQ34" s="46">
        <f t="shared" si="35"/>
        <v>-7968.75</v>
      </c>
      <c r="AR34" s="47">
        <f t="shared" si="36"/>
        <v>-7802.8155381944453</v>
      </c>
      <c r="AS34" s="45">
        <f t="shared" si="37"/>
        <v>100.859375</v>
      </c>
      <c r="AT34" s="46">
        <f t="shared" si="38"/>
        <v>55078.125</v>
      </c>
      <c r="AU34" s="47">
        <f t="shared" si="39"/>
        <v>85.822916666671517</v>
      </c>
      <c r="AV34" s="45">
        <f t="shared" si="40"/>
        <v>100.015625</v>
      </c>
      <c r="AW34" s="46">
        <f t="shared" si="41"/>
        <v>269062.5</v>
      </c>
      <c r="AX34" s="47">
        <f t="shared" si="42"/>
        <v>5126.484635416673</v>
      </c>
      <c r="AY34" s="82">
        <f t="shared" si="43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6"/>
        <v>-29580.262994526238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7"/>
        <v>107.7465</v>
      </c>
      <c r="BT34" s="46">
        <f t="shared" si="44"/>
        <v>7500</v>
      </c>
      <c r="BU34" s="46">
        <f t="shared" si="45"/>
        <v>7777.7777777777783</v>
      </c>
      <c r="BV34" s="45">
        <f t="shared" si="46"/>
        <v>48.238999999999997</v>
      </c>
      <c r="BW34" s="46">
        <f t="shared" si="47"/>
        <v>8685</v>
      </c>
      <c r="BX34" s="47">
        <f t="shared" si="48"/>
        <v>7777.7777777777774</v>
      </c>
      <c r="BY34" s="45">
        <f t="shared" si="49"/>
        <v>-1185</v>
      </c>
      <c r="CA34" s="129">
        <v>45799.625</v>
      </c>
      <c r="CB34" s="54">
        <v>105.6853</v>
      </c>
      <c r="CC34" s="129">
        <v>45799.625</v>
      </c>
      <c r="CD34" s="54">
        <v>57.960999999999999</v>
      </c>
      <c r="CF34" s="131">
        <v>45924.625</v>
      </c>
      <c r="CG34" s="45">
        <f t="shared" si="18"/>
        <v>243.08600000000001</v>
      </c>
      <c r="CH34" s="46">
        <f t="shared" si="50"/>
        <v>30460.711111111075</v>
      </c>
      <c r="CI34" s="46">
        <f t="shared" si="51"/>
        <v>8641.9753086419751</v>
      </c>
      <c r="CJ34" s="45">
        <f t="shared" si="52"/>
        <v>49.652999999999999</v>
      </c>
      <c r="CK34" s="46">
        <f t="shared" si="53"/>
        <v>23570.400000000012</v>
      </c>
      <c r="CL34" s="47">
        <f t="shared" si="54"/>
        <v>7777.7777777777774</v>
      </c>
      <c r="CM34" s="45">
        <f t="shared" si="55"/>
        <v>7754.5086419752624</v>
      </c>
      <c r="CO34" s="129">
        <v>45800.625</v>
      </c>
      <c r="CP34" s="54">
        <v>312.83199999999999</v>
      </c>
      <c r="CQ34" s="129">
        <v>45800.625</v>
      </c>
      <c r="CR34" s="54">
        <v>60.347000000000001</v>
      </c>
      <c r="CS34" s="54"/>
      <c r="CT34" s="54"/>
      <c r="CU34" s="54"/>
      <c r="CV34" s="54"/>
      <c r="CW34" s="54"/>
      <c r="CX34" s="54"/>
      <c r="CY34" s="54"/>
      <c r="DF34" s="142">
        <f>VLOOKUP(AF35,$A$14:$A$86,1)</f>
        <v>45925.625</v>
      </c>
      <c r="DG34" s="58">
        <f>VLOOKUP(DF34,A35:R107,18)</f>
        <v>38126.776980563591</v>
      </c>
      <c r="DH34" s="58">
        <f>VLOOKUP(DF34,AF35:BC71,24)</f>
        <v>-72710.654497794283</v>
      </c>
      <c r="DI34" s="58">
        <v>-907.99999999990541</v>
      </c>
      <c r="DJ34" s="58">
        <v>8743.6172839505834</v>
      </c>
      <c r="DK34" s="58">
        <f>DG34-DG33</f>
        <v>536.30931550709647</v>
      </c>
      <c r="DL34" s="58">
        <f>DH34-DH33</f>
        <v>-43130.391503268045</v>
      </c>
      <c r="DM34" s="58">
        <f t="shared" si="19"/>
        <v>277.00000000009459</v>
      </c>
      <c r="DN34" s="58">
        <f t="shared" si="20"/>
        <v>989.10864197532101</v>
      </c>
      <c r="DO34" s="58">
        <f t="shared" si="2"/>
        <v>536.30931550709647</v>
      </c>
      <c r="DP34" s="58">
        <f t="shared" si="3"/>
        <v>-40566.597822129494</v>
      </c>
      <c r="DQ34" s="58">
        <f t="shared" si="4"/>
        <v>15506.052038965716</v>
      </c>
      <c r="DR34" s="58">
        <f t="shared" si="5"/>
        <v>34675.064815473423</v>
      </c>
      <c r="DS34" s="58">
        <f>SUM($DO$13:DO34)</f>
        <v>-102722.70801494148</v>
      </c>
      <c r="DT34" s="58">
        <f>SUM($DP$13:DP34)</f>
        <v>-68388.525482601661</v>
      </c>
      <c r="DU34" s="58">
        <f>SUM(DQ$13:DQ34)</f>
        <v>-50828.502712543617</v>
      </c>
      <c r="DV34" s="58">
        <f>SUM(DR$13:DR34)</f>
        <v>306523.95821473864</v>
      </c>
      <c r="DZ34" s="133">
        <v>45925.625</v>
      </c>
      <c r="EA34" s="54">
        <v>-102722.70801494148</v>
      </c>
      <c r="EB34" s="54">
        <v>-68388.525482601661</v>
      </c>
      <c r="EC34" s="54">
        <v>-50828.502712543617</v>
      </c>
      <c r="ED34" s="54">
        <v>306523.95821473864</v>
      </c>
    </row>
    <row r="35" spans="1:134" x14ac:dyDescent="0.3">
      <c r="A35" s="139">
        <v>45875.625</v>
      </c>
      <c r="B35" s="76">
        <f t="shared" si="21"/>
        <v>94.47</v>
      </c>
      <c r="C35" s="31">
        <f t="shared" si="6"/>
        <v>151757.1884984026</v>
      </c>
      <c r="D35" s="32">
        <f t="shared" si="7"/>
        <v>-85187.5</v>
      </c>
      <c r="E35" s="76">
        <f t="shared" si="22"/>
        <v>101.197</v>
      </c>
      <c r="F35" s="31">
        <f t="shared" si="8"/>
        <v>-8799.9999999993852</v>
      </c>
      <c r="G35" s="32">
        <f t="shared" si="9"/>
        <v>-30329.074833333332</v>
      </c>
      <c r="H35" s="76">
        <f t="shared" si="23"/>
        <v>120.41</v>
      </c>
      <c r="I35" s="31">
        <f t="shared" si="10"/>
        <v>-525594.74979491893</v>
      </c>
      <c r="J35" s="32">
        <f t="shared" si="11"/>
        <v>-146522.5</v>
      </c>
      <c r="K35" s="76">
        <f t="shared" si="24"/>
        <v>99.869</v>
      </c>
      <c r="L35" s="31">
        <f t="shared" si="12"/>
        <v>44689.999999997803</v>
      </c>
      <c r="M35" s="32">
        <f t="shared" si="13"/>
        <v>-66711.09088888891</v>
      </c>
      <c r="N35" s="82">
        <f t="shared" si="14"/>
        <v>755794.92223776306</v>
      </c>
      <c r="O35" s="82"/>
      <c r="P35" s="82"/>
      <c r="Q35" s="82">
        <f>$G$5*SUM($O$14:O35)-$H$5*SUM($P$14:P35)</f>
        <v>-685953.76080000005</v>
      </c>
      <c r="R35" s="82">
        <f t="shared" si="15"/>
        <v>69841.161437763018</v>
      </c>
      <c r="S35" s="143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25"/>
        <v>80.92</v>
      </c>
      <c r="AH35" s="46">
        <f t="shared" si="26"/>
        <v>-21612.943065330568</v>
      </c>
      <c r="AI35" s="46">
        <f t="shared" si="27"/>
        <v>-119262.5</v>
      </c>
      <c r="AJ35" s="45">
        <f t="shared" si="28"/>
        <v>99.390625</v>
      </c>
      <c r="AK35" s="46">
        <f t="shared" si="29"/>
        <v>-50273.4375</v>
      </c>
      <c r="AL35" s="47">
        <f t="shared" si="30"/>
        <v>-9269.9415690104142</v>
      </c>
      <c r="AM35" s="45">
        <f t="shared" si="31"/>
        <v>111.06</v>
      </c>
      <c r="AN35" s="46">
        <f t="shared" si="32"/>
        <v>336999.0002726526</v>
      </c>
      <c r="AO35" s="47">
        <f t="shared" si="33"/>
        <v>-122669.99999999999</v>
      </c>
      <c r="AP35" s="45">
        <f t="shared" si="34"/>
        <v>99.390625</v>
      </c>
      <c r="AQ35" s="46">
        <f t="shared" si="35"/>
        <v>-43828.125</v>
      </c>
      <c r="AR35" s="47">
        <f t="shared" si="36"/>
        <v>-8081.4875217013905</v>
      </c>
      <c r="AS35" s="45">
        <f t="shared" si="37"/>
        <v>100.640625</v>
      </c>
      <c r="AT35" s="46">
        <f t="shared" si="38"/>
        <v>38671.875</v>
      </c>
      <c r="AU35" s="47">
        <f t="shared" si="39"/>
        <v>88.888020833339397</v>
      </c>
      <c r="AV35" s="45">
        <f t="shared" si="40"/>
        <v>100.03125</v>
      </c>
      <c r="AW35" s="46">
        <f t="shared" si="41"/>
        <v>270703.125</v>
      </c>
      <c r="AX35" s="47">
        <f t="shared" si="42"/>
        <v>5309.5733723958328</v>
      </c>
      <c r="AY35" s="82">
        <f t="shared" si="43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6"/>
        <v>-72710.654497794283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7"/>
        <v>107.6015</v>
      </c>
      <c r="BT35" s="46">
        <f t="shared" si="44"/>
        <v>4600.00000000008</v>
      </c>
      <c r="BU35" s="46">
        <f t="shared" si="45"/>
        <v>8055.5555555555566</v>
      </c>
      <c r="BV35" s="45">
        <f t="shared" si="46"/>
        <v>48.945</v>
      </c>
      <c r="BW35" s="46">
        <f t="shared" si="47"/>
        <v>5507.9999999999854</v>
      </c>
      <c r="BX35" s="47">
        <f t="shared" si="48"/>
        <v>8055.5555555555566</v>
      </c>
      <c r="BY35" s="45">
        <f t="shared" si="49"/>
        <v>-907.99999999990541</v>
      </c>
      <c r="CA35" s="129">
        <v>45804.625</v>
      </c>
      <c r="CB35" s="54">
        <v>106.0853</v>
      </c>
      <c r="CC35" s="129">
        <v>45804.625</v>
      </c>
      <c r="CD35" s="54">
        <v>55.93</v>
      </c>
      <c r="CF35" s="131">
        <v>45925.625</v>
      </c>
      <c r="CG35" s="45">
        <f t="shared" si="18"/>
        <v>247.20099999999999</v>
      </c>
      <c r="CH35" s="46">
        <f t="shared" si="50"/>
        <v>26437.155555555539</v>
      </c>
      <c r="CI35" s="46">
        <f t="shared" si="51"/>
        <v>8950.6172839506162</v>
      </c>
      <c r="CJ35" s="45">
        <f t="shared" si="52"/>
        <v>50.735999999999997</v>
      </c>
      <c r="CK35" s="46">
        <f t="shared" si="53"/>
        <v>18588.600000000017</v>
      </c>
      <c r="CL35" s="47">
        <f t="shared" si="54"/>
        <v>8055.5555555555566</v>
      </c>
      <c r="CM35" s="45">
        <f t="shared" si="55"/>
        <v>8743.6172839505834</v>
      </c>
      <c r="CO35" s="129">
        <v>45804.625</v>
      </c>
      <c r="CP35" s="54">
        <v>300.76</v>
      </c>
      <c r="CQ35" s="129">
        <v>45804.625</v>
      </c>
      <c r="CR35" s="54">
        <v>57.875</v>
      </c>
      <c r="CS35" s="54"/>
      <c r="CT35" s="54"/>
      <c r="CU35" s="54"/>
      <c r="CV35" s="54"/>
      <c r="CW35" s="54"/>
      <c r="CX35" s="54"/>
      <c r="CY35" s="54"/>
      <c r="DF35" s="142">
        <f>VLOOKUP(AF36,$A$14:$A$86,1)</f>
        <v>45926.625</v>
      </c>
      <c r="DG35" s="58">
        <f>VLOOKUP(DF35,A36:R108,18)</f>
        <v>80819.631518541748</v>
      </c>
      <c r="DH35" s="58">
        <f>VLOOKUP(DF35,AF36:BC72,24)</f>
        <v>-71071.188485087609</v>
      </c>
      <c r="DI35" s="58">
        <v>-500.99999999987631</v>
      </c>
      <c r="DJ35" s="58">
        <v>9419.0148148148</v>
      </c>
      <c r="DK35" s="58">
        <f>DG35-DG34</f>
        <v>42692.854537978157</v>
      </c>
      <c r="DL35" s="58">
        <f>DH35-DH34</f>
        <v>1639.4660127066745</v>
      </c>
      <c r="DM35" s="58">
        <f t="shared" si="19"/>
        <v>407.0000000000291</v>
      </c>
      <c r="DN35" s="58">
        <f t="shared" si="20"/>
        <v>675.39753086421661</v>
      </c>
      <c r="DO35" s="58">
        <f t="shared" si="2"/>
        <v>42692.854537978157</v>
      </c>
      <c r="DP35" s="58">
        <f t="shared" si="3"/>
        <v>1542.0114694642302</v>
      </c>
      <c r="DQ35" s="58">
        <f t="shared" si="4"/>
        <v>22783.260577102319</v>
      </c>
      <c r="DR35" s="58">
        <f t="shared" si="5"/>
        <v>23677.331452849397</v>
      </c>
      <c r="DS35" s="58">
        <f>SUM($DO$13:DO35)</f>
        <v>-60029.853476963326</v>
      </c>
      <c r="DT35" s="58">
        <f>SUM($DP$13:DP35)</f>
        <v>-66846.514013137436</v>
      </c>
      <c r="DU35" s="58">
        <f>SUM(DQ$13:DQ35)</f>
        <v>-28045.242135441298</v>
      </c>
      <c r="DV35" s="58">
        <f>SUM(DR$13:DR35)</f>
        <v>330201.28966758802</v>
      </c>
      <c r="DZ35" s="133">
        <v>45926.625</v>
      </c>
      <c r="EA35" s="54">
        <v>-60029.853476963326</v>
      </c>
      <c r="EB35" s="54">
        <v>-66846.514013137436</v>
      </c>
      <c r="EC35" s="54">
        <v>-28045.242135441298</v>
      </c>
      <c r="ED35" s="54">
        <v>330201.28966758802</v>
      </c>
    </row>
    <row r="36" spans="1:134" x14ac:dyDescent="0.3">
      <c r="A36" s="139">
        <v>45876.625</v>
      </c>
      <c r="B36" s="76">
        <f t="shared" si="21"/>
        <v>94.64</v>
      </c>
      <c r="C36" s="31">
        <f t="shared" si="6"/>
        <v>197018.10436634769</v>
      </c>
      <c r="D36" s="32">
        <f t="shared" si="7"/>
        <v>-88124.999999999985</v>
      </c>
      <c r="E36" s="76">
        <f t="shared" si="22"/>
        <v>101.16500000000001</v>
      </c>
      <c r="F36" s="31">
        <f t="shared" si="8"/>
        <v>-15199.999999998679</v>
      </c>
      <c r="G36" s="32">
        <f t="shared" si="9"/>
        <v>-31374.904999999984</v>
      </c>
      <c r="H36" s="76">
        <f t="shared" si="23"/>
        <v>120.52</v>
      </c>
      <c r="I36" s="31">
        <f t="shared" si="10"/>
        <v>-486792.45283019333</v>
      </c>
      <c r="J36" s="32">
        <f t="shared" si="11"/>
        <v>-151574.99999999997</v>
      </c>
      <c r="K36" s="76">
        <f t="shared" si="24"/>
        <v>99.838999999999999</v>
      </c>
      <c r="L36" s="31">
        <f t="shared" si="12"/>
        <v>32389.999999997341</v>
      </c>
      <c r="M36" s="32">
        <f t="shared" si="13"/>
        <v>-69011.473333333328</v>
      </c>
      <c r="N36" s="82">
        <f t="shared" si="14"/>
        <v>757213.98886320367</v>
      </c>
      <c r="O36" s="82"/>
      <c r="P36" s="82"/>
      <c r="Q36" s="82">
        <f>$G$5*SUM($O$14:O36)-$H$5*SUM($P$14:P36)</f>
        <v>-685953.76080000005</v>
      </c>
      <c r="R36" s="82">
        <f t="shared" si="15"/>
        <v>71260.228063203627</v>
      </c>
      <c r="S36" s="143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25"/>
        <v>81.08</v>
      </c>
      <c r="AH36" s="46">
        <f t="shared" si="26"/>
        <v>47548.474743732695</v>
      </c>
      <c r="AI36" s="46">
        <f t="shared" si="27"/>
        <v>-123374.99999999999</v>
      </c>
      <c r="AJ36" s="45">
        <f t="shared" si="28"/>
        <v>99.3828125</v>
      </c>
      <c r="AK36" s="46">
        <f t="shared" si="29"/>
        <v>-51796.875000000007</v>
      </c>
      <c r="AL36" s="47">
        <f t="shared" si="30"/>
        <v>-9589.5947265625073</v>
      </c>
      <c r="AM36" s="45">
        <f t="shared" si="31"/>
        <v>111.21</v>
      </c>
      <c r="AN36" s="46">
        <f t="shared" si="32"/>
        <v>386076.52458420018</v>
      </c>
      <c r="AO36" s="47">
        <f t="shared" si="33"/>
        <v>-126899.99999999999</v>
      </c>
      <c r="AP36" s="45">
        <f t="shared" si="34"/>
        <v>99.3828125</v>
      </c>
      <c r="AQ36" s="46">
        <f t="shared" si="35"/>
        <v>-45156.25</v>
      </c>
      <c r="AR36" s="47">
        <f t="shared" si="36"/>
        <v>-8360.1595052083358</v>
      </c>
      <c r="AS36" s="45">
        <f t="shared" si="37"/>
        <v>100.5625</v>
      </c>
      <c r="AT36" s="46">
        <f t="shared" si="38"/>
        <v>32812.5</v>
      </c>
      <c r="AU36" s="47">
        <f t="shared" si="39"/>
        <v>91.953125000003638</v>
      </c>
      <c r="AV36" s="45">
        <f t="shared" si="40"/>
        <v>99.90625</v>
      </c>
      <c r="AW36" s="46">
        <f t="shared" si="41"/>
        <v>257578.125</v>
      </c>
      <c r="AX36" s="47">
        <f t="shared" si="42"/>
        <v>5492.662109375</v>
      </c>
      <c r="AY36" s="82">
        <f t="shared" si="43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6"/>
        <v>-71071.188485087609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7"/>
        <v>107.7762</v>
      </c>
      <c r="BT36" s="46">
        <f t="shared" si="44"/>
        <v>8094.0000000001082</v>
      </c>
      <c r="BU36" s="46">
        <f t="shared" si="45"/>
        <v>8333.3333333333339</v>
      </c>
      <c r="BV36" s="45">
        <f t="shared" si="46"/>
        <v>48.259</v>
      </c>
      <c r="BW36" s="46">
        <f t="shared" si="47"/>
        <v>8594.9999999999854</v>
      </c>
      <c r="BX36" s="47">
        <f t="shared" si="48"/>
        <v>8333.3333333333321</v>
      </c>
      <c r="BY36" s="45">
        <f t="shared" si="49"/>
        <v>-500.99999999987631</v>
      </c>
      <c r="CA36" s="129">
        <v>45805.625</v>
      </c>
      <c r="CB36" s="54">
        <v>106.0368</v>
      </c>
      <c r="CC36" s="129">
        <v>45805.625</v>
      </c>
      <c r="CD36" s="54">
        <v>56.25</v>
      </c>
      <c r="CF36" s="131">
        <v>45926.625</v>
      </c>
      <c r="CG36" s="45">
        <f t="shared" si="18"/>
        <v>244.453</v>
      </c>
      <c r="CH36" s="46">
        <f t="shared" si="50"/>
        <v>29124.088888888866</v>
      </c>
      <c r="CI36" s="46">
        <f t="shared" si="51"/>
        <v>9259.2592592592591</v>
      </c>
      <c r="CJ36" s="45">
        <f t="shared" si="52"/>
        <v>50.292000000000002</v>
      </c>
      <c r="CK36" s="46">
        <f t="shared" si="53"/>
        <v>20630.999999999996</v>
      </c>
      <c r="CL36" s="47">
        <f t="shared" si="54"/>
        <v>8333.3333333333321</v>
      </c>
      <c r="CM36" s="45">
        <f t="shared" si="55"/>
        <v>9419.0148148148</v>
      </c>
      <c r="CO36" s="129">
        <v>45805.625</v>
      </c>
      <c r="CP36" s="54">
        <v>299.834</v>
      </c>
      <c r="CQ36" s="129">
        <v>45805.625</v>
      </c>
      <c r="CR36" s="54">
        <v>57.68</v>
      </c>
      <c r="CS36" s="54"/>
      <c r="CT36" s="54"/>
      <c r="CU36" s="54"/>
      <c r="CV36" s="54"/>
      <c r="CW36" s="54"/>
      <c r="CX36" s="54"/>
      <c r="CY36" s="54"/>
      <c r="DF36" s="142">
        <f>VLOOKUP(AF37,$A$14:$A$86,1)</f>
        <v>45929.625</v>
      </c>
      <c r="DG36" s="58">
        <f>VLOOKUP(DF36,A37:R109,18)</f>
        <v>4003.7110540830763</v>
      </c>
      <c r="DH36" s="58">
        <f>VLOOKUP(DF36,AF37:BC73,24)</f>
        <v>-31125.811158416655</v>
      </c>
      <c r="DI36" s="58">
        <v>143.00000000003638</v>
      </c>
      <c r="DJ36" s="58">
        <v>9181.5185185185055</v>
      </c>
      <c r="DK36" s="58">
        <f>DG36-DG35</f>
        <v>-76815.920464458672</v>
      </c>
      <c r="DL36" s="58">
        <f>DH36-DH35</f>
        <v>39945.377326670954</v>
      </c>
      <c r="DM36" s="58">
        <f t="shared" si="19"/>
        <v>643.99999999991269</v>
      </c>
      <c r="DN36" s="58">
        <f t="shared" si="20"/>
        <v>-237.49629629629453</v>
      </c>
      <c r="DO36" s="58">
        <f t="shared" si="2"/>
        <v>-76815.920464458672</v>
      </c>
      <c r="DP36" s="58">
        <f t="shared" si="3"/>
        <v>37570.909986789418</v>
      </c>
      <c r="DQ36" s="58">
        <f t="shared" si="4"/>
        <v>36050.171527397681</v>
      </c>
      <c r="DR36" s="58">
        <f t="shared" si="5"/>
        <v>-8325.8796031370312</v>
      </c>
      <c r="DS36" s="58">
        <f>SUM($DO$13:DO36)</f>
        <v>-136845.773941422</v>
      </c>
      <c r="DT36" s="58">
        <f>SUM($DP$13:DP36)</f>
        <v>-29275.604026348017</v>
      </c>
      <c r="DU36" s="58">
        <f>SUM(DQ$13:DQ36)</f>
        <v>8004.9293919563825</v>
      </c>
      <c r="DV36" s="58">
        <f>SUM(DR$13:DR36)</f>
        <v>321875.41006445099</v>
      </c>
      <c r="DZ36" s="133">
        <v>45929.625</v>
      </c>
      <c r="EA36" s="54">
        <v>-136845.773941422</v>
      </c>
      <c r="EB36" s="54">
        <v>-29275.604026348017</v>
      </c>
      <c r="EC36" s="54">
        <v>8004.9293919563825</v>
      </c>
      <c r="ED36" s="54">
        <v>321875.41006445099</v>
      </c>
    </row>
    <row r="37" spans="1:134" x14ac:dyDescent="0.3">
      <c r="A37" s="139">
        <v>45877.625</v>
      </c>
      <c r="B37" s="76">
        <f t="shared" si="21"/>
        <v>94.67</v>
      </c>
      <c r="C37" s="31">
        <f t="shared" si="6"/>
        <v>205005.32481362854</v>
      </c>
      <c r="D37" s="32">
        <f t="shared" si="7"/>
        <v>-91062.5</v>
      </c>
      <c r="E37" s="76">
        <f t="shared" si="22"/>
        <v>101.039</v>
      </c>
      <c r="F37" s="31">
        <f t="shared" si="8"/>
        <v>-40399.999999999636</v>
      </c>
      <c r="G37" s="32">
        <f t="shared" si="9"/>
        <v>-32420.735166666658</v>
      </c>
      <c r="H37" s="76">
        <f t="shared" si="23"/>
        <v>120.29</v>
      </c>
      <c r="I37" s="31">
        <f t="shared" si="10"/>
        <v>-567924.52830188663</v>
      </c>
      <c r="J37" s="32">
        <f t="shared" si="11"/>
        <v>-156627.5</v>
      </c>
      <c r="K37" s="76">
        <f t="shared" si="24"/>
        <v>99.611000000000004</v>
      </c>
      <c r="L37" s="31">
        <f t="shared" si="12"/>
        <v>-61090.000000000371</v>
      </c>
      <c r="M37" s="32">
        <f t="shared" si="13"/>
        <v>-71311.85577777779</v>
      </c>
      <c r="N37" s="82">
        <f t="shared" si="14"/>
        <v>778913.73250440322</v>
      </c>
      <c r="O37" s="82"/>
      <c r="P37" s="82"/>
      <c r="Q37" s="82">
        <f>$G$5*SUM($O$14:O37)-$H$5*SUM($P$14:P37)</f>
        <v>-685953.76080000005</v>
      </c>
      <c r="R37" s="82">
        <f t="shared" si="15"/>
        <v>92959.971704403171</v>
      </c>
      <c r="S37" s="143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25"/>
        <v>81.22</v>
      </c>
      <c r="AH37" s="46">
        <f t="shared" si="26"/>
        <v>108064.7153266645</v>
      </c>
      <c r="AI37" s="46">
        <f t="shared" si="27"/>
        <v>-135712.49999999997</v>
      </c>
      <c r="AJ37" s="45">
        <f t="shared" si="28"/>
        <v>99.4921875</v>
      </c>
      <c r="AK37" s="46">
        <f t="shared" si="29"/>
        <v>-30468.75</v>
      </c>
      <c r="AL37" s="47">
        <f t="shared" si="30"/>
        <v>-10548.55419921875</v>
      </c>
      <c r="AM37" s="45">
        <f t="shared" si="31"/>
        <v>111.58</v>
      </c>
      <c r="AN37" s="46">
        <f t="shared" si="32"/>
        <v>507134.41788603395</v>
      </c>
      <c r="AO37" s="47">
        <f t="shared" si="33"/>
        <v>-139589.99999999997</v>
      </c>
      <c r="AP37" s="45">
        <f t="shared" si="34"/>
        <v>99.4921875</v>
      </c>
      <c r="AQ37" s="46">
        <f t="shared" si="35"/>
        <v>-26562.5</v>
      </c>
      <c r="AR37" s="47">
        <f t="shared" si="36"/>
        <v>-9196.175455729157</v>
      </c>
      <c r="AS37" s="45">
        <f t="shared" si="37"/>
        <v>100.875</v>
      </c>
      <c r="AT37" s="46">
        <f t="shared" si="38"/>
        <v>56250</v>
      </c>
      <c r="AU37" s="47">
        <f t="shared" si="39"/>
        <v>101.14843750000728</v>
      </c>
      <c r="AV37" s="45">
        <f t="shared" si="40"/>
        <v>100.65625</v>
      </c>
      <c r="AW37" s="46">
        <f t="shared" si="41"/>
        <v>336328.12499999994</v>
      </c>
      <c r="AX37" s="47">
        <f t="shared" si="42"/>
        <v>6041.9283203125015</v>
      </c>
      <c r="AY37" s="82">
        <f t="shared" si="43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6"/>
        <v>-31125.811158416655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7"/>
        <v>107.9713</v>
      </c>
      <c r="BT37" s="46">
        <f t="shared" si="44"/>
        <v>11996.000000000038</v>
      </c>
      <c r="BU37" s="46">
        <f t="shared" si="45"/>
        <v>9166.6666666666661</v>
      </c>
      <c r="BV37" s="45">
        <f t="shared" si="46"/>
        <v>47.534999999999997</v>
      </c>
      <c r="BW37" s="46">
        <f t="shared" si="47"/>
        <v>11853.000000000002</v>
      </c>
      <c r="BX37" s="47">
        <f t="shared" si="48"/>
        <v>9166.6666666666661</v>
      </c>
      <c r="BY37" s="45">
        <f t="shared" si="49"/>
        <v>143.00000000003638</v>
      </c>
      <c r="CA37" s="129">
        <v>45806.625</v>
      </c>
      <c r="CB37" s="54">
        <v>106.0986</v>
      </c>
      <c r="CC37" s="129">
        <v>45806.625</v>
      </c>
      <c r="CD37" s="54">
        <v>56.234999999999999</v>
      </c>
      <c r="CF37" s="131">
        <v>45929.625</v>
      </c>
      <c r="CG37" s="45">
        <f t="shared" si="18"/>
        <v>241.69499999999999</v>
      </c>
      <c r="CH37" s="46">
        <f t="shared" si="50"/>
        <v>31820.799999999985</v>
      </c>
      <c r="CI37" s="46">
        <f t="shared" si="51"/>
        <v>10185.185185185184</v>
      </c>
      <c r="CJ37" s="45">
        <f t="shared" si="52"/>
        <v>49.634</v>
      </c>
      <c r="CK37" s="46">
        <f t="shared" si="53"/>
        <v>23657.8</v>
      </c>
      <c r="CL37" s="47">
        <f t="shared" si="54"/>
        <v>9166.6666666666661</v>
      </c>
      <c r="CM37" s="45">
        <f t="shared" si="55"/>
        <v>9181.5185185185055</v>
      </c>
      <c r="CO37" s="129">
        <v>45806.625</v>
      </c>
      <c r="CP37" s="54">
        <v>297.57499999999999</v>
      </c>
      <c r="CQ37" s="129">
        <v>45806.625</v>
      </c>
      <c r="CR37" s="54">
        <v>57.243000000000002</v>
      </c>
      <c r="CS37" s="54"/>
      <c r="CT37" s="54"/>
      <c r="CU37" s="54"/>
      <c r="CV37" s="54"/>
      <c r="CW37" s="54"/>
      <c r="CX37" s="54"/>
      <c r="CY37" s="54"/>
      <c r="DF37" s="142">
        <f>VLOOKUP(AF38,$A$14:$A$86,1)</f>
        <v>45930.625</v>
      </c>
      <c r="DG37" s="58">
        <f>VLOOKUP(DF37,A38:R110,18)</f>
        <v>911.97524452535436</v>
      </c>
      <c r="DH37" s="58">
        <f>VLOOKUP(DF37,AF38:BC74,24)</f>
        <v>-39555.632487285744</v>
      </c>
      <c r="DI37" s="58">
        <v>237.49999999994907</v>
      </c>
      <c r="DJ37" s="58">
        <v>11356.249382716012</v>
      </c>
      <c r="DK37" s="58">
        <f>DG37-DG36</f>
        <v>-3091.735809557722</v>
      </c>
      <c r="DL37" s="58">
        <f>DH37-DH36</f>
        <v>-8429.8213288690895</v>
      </c>
      <c r="DM37" s="58">
        <f t="shared" si="19"/>
        <v>94.499999999912689</v>
      </c>
      <c r="DN37" s="58">
        <f t="shared" si="20"/>
        <v>2174.7308641975069</v>
      </c>
      <c r="DO37" s="58">
        <f t="shared" si="2"/>
        <v>-3091.735809557722</v>
      </c>
      <c r="DP37" s="58">
        <f t="shared" si="3"/>
        <v>-7928.7286676896993</v>
      </c>
      <c r="DQ37" s="58">
        <f t="shared" si="4"/>
        <v>5289.9708219509239</v>
      </c>
      <c r="DR37" s="58">
        <f t="shared" si="5"/>
        <v>76239.282998945419</v>
      </c>
      <c r="DS37" s="58">
        <f>SUM($DO$13:DO37)</f>
        <v>-139937.50975097972</v>
      </c>
      <c r="DT37" s="58">
        <f>SUM($DP$13:DP37)</f>
        <v>-37204.332694037716</v>
      </c>
      <c r="DU37" s="58">
        <f>SUM(DQ$13:DQ37)</f>
        <v>13294.900213907305</v>
      </c>
      <c r="DV37" s="58">
        <f>SUM(DR$13:DR37)</f>
        <v>398114.69306339638</v>
      </c>
      <c r="DZ37" s="133">
        <v>45930.625</v>
      </c>
      <c r="EA37" s="54">
        <v>-139937.50975097972</v>
      </c>
      <c r="EB37" s="54">
        <v>-37204.332694037716</v>
      </c>
      <c r="EC37" s="54">
        <v>13294.900213907305</v>
      </c>
      <c r="ED37" s="54">
        <v>398114.69306339638</v>
      </c>
    </row>
    <row r="38" spans="1:134" x14ac:dyDescent="0.3">
      <c r="A38" s="139">
        <v>45880.625</v>
      </c>
      <c r="B38" s="76">
        <f t="shared" si="21"/>
        <v>94.66</v>
      </c>
      <c r="C38" s="31">
        <f t="shared" si="6"/>
        <v>202342.9179978664</v>
      </c>
      <c r="D38" s="32">
        <f t="shared" si="7"/>
        <v>-99874.999999999985</v>
      </c>
      <c r="E38" s="76">
        <f t="shared" si="22"/>
        <v>101.004</v>
      </c>
      <c r="F38" s="31">
        <f t="shared" si="8"/>
        <v>-47399.999999998952</v>
      </c>
      <c r="G38" s="32">
        <f t="shared" si="9"/>
        <v>-35558.225666666644</v>
      </c>
      <c r="H38" s="76">
        <f t="shared" si="23"/>
        <v>120.27</v>
      </c>
      <c r="I38" s="31">
        <f t="shared" si="10"/>
        <v>-574979.49138638529</v>
      </c>
      <c r="J38" s="32">
        <f t="shared" si="11"/>
        <v>-171784.99999999997</v>
      </c>
      <c r="K38" s="76">
        <f t="shared" si="24"/>
        <v>99.561999999999998</v>
      </c>
      <c r="L38" s="31">
        <f t="shared" si="12"/>
        <v>-81180.00000000307</v>
      </c>
      <c r="M38" s="32">
        <f t="shared" si="13"/>
        <v>-78213.003111111073</v>
      </c>
      <c r="N38" s="82">
        <f t="shared" si="14"/>
        <v>772797.63193980313</v>
      </c>
      <c r="O38" s="82"/>
      <c r="P38" s="82"/>
      <c r="Q38" s="82">
        <f>$G$5*SUM($O$14:O38)-$H$5*SUM($P$14:P38)</f>
        <v>-685953.76080000005</v>
      </c>
      <c r="R38" s="82">
        <f t="shared" si="15"/>
        <v>86843.871139803086</v>
      </c>
      <c r="S38" s="143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25"/>
        <v>81.19</v>
      </c>
      <c r="AH38" s="46">
        <f t="shared" si="26"/>
        <v>95096.94948746539</v>
      </c>
      <c r="AI38" s="46">
        <f t="shared" si="27"/>
        <v>-139825</v>
      </c>
      <c r="AJ38" s="45">
        <f t="shared" si="28"/>
        <v>99.5078125</v>
      </c>
      <c r="AK38" s="46">
        <f t="shared" si="29"/>
        <v>-27421.875</v>
      </c>
      <c r="AL38" s="47">
        <f t="shared" si="30"/>
        <v>-10868.207356770828</v>
      </c>
      <c r="AM38" s="45">
        <f t="shared" si="31"/>
        <v>111.47</v>
      </c>
      <c r="AN38" s="46">
        <f t="shared" si="32"/>
        <v>471144.23339089483</v>
      </c>
      <c r="AO38" s="47">
        <f t="shared" si="33"/>
        <v>-143820</v>
      </c>
      <c r="AP38" s="45">
        <f t="shared" si="34"/>
        <v>99.5078125</v>
      </c>
      <c r="AQ38" s="46">
        <f t="shared" si="35"/>
        <v>-23906.25</v>
      </c>
      <c r="AR38" s="47">
        <f t="shared" si="36"/>
        <v>-9474.8474392361168</v>
      </c>
      <c r="AS38" s="45">
        <f t="shared" si="37"/>
        <v>100.828125</v>
      </c>
      <c r="AT38" s="46">
        <f t="shared" si="38"/>
        <v>52734.375</v>
      </c>
      <c r="AU38" s="47">
        <f t="shared" si="39"/>
        <v>104.21354166667152</v>
      </c>
      <c r="AV38" s="45">
        <f t="shared" si="40"/>
        <v>100.390625</v>
      </c>
      <c r="AW38" s="46">
        <f t="shared" si="41"/>
        <v>308437.5</v>
      </c>
      <c r="AX38" s="47">
        <f t="shared" si="42"/>
        <v>6225.0170572916759</v>
      </c>
      <c r="AY38" s="82">
        <f t="shared" si="43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6"/>
        <v>-39555.632487285744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7"/>
        <v>107.99469999999999</v>
      </c>
      <c r="BT38" s="46">
        <f t="shared" si="44"/>
        <v>12463.999999999942</v>
      </c>
      <c r="BU38" s="46">
        <f t="shared" si="45"/>
        <v>9444.4444444444434</v>
      </c>
      <c r="BV38" s="45">
        <f t="shared" si="46"/>
        <v>47.451999999999998</v>
      </c>
      <c r="BW38" s="46">
        <f t="shared" si="47"/>
        <v>12226.499999999995</v>
      </c>
      <c r="BX38" s="47">
        <f t="shared" si="48"/>
        <v>9444.4444444444434</v>
      </c>
      <c r="BY38" s="45">
        <f t="shared" si="49"/>
        <v>237.49999999994907</v>
      </c>
      <c r="CA38" s="129">
        <v>45807.625</v>
      </c>
      <c r="CB38" s="54">
        <v>106.17010000000001</v>
      </c>
      <c r="CC38" s="129">
        <v>45807.625</v>
      </c>
      <c r="CD38" s="54">
        <v>55.927</v>
      </c>
      <c r="CF38" s="131">
        <v>45930.625</v>
      </c>
      <c r="CG38" s="45">
        <f t="shared" si="18"/>
        <v>240.52799999999999</v>
      </c>
      <c r="CH38" s="46">
        <f t="shared" si="50"/>
        <v>32961.866666666647</v>
      </c>
      <c r="CI38" s="46">
        <f t="shared" si="51"/>
        <v>10493.827160493827</v>
      </c>
      <c r="CJ38" s="45">
        <f t="shared" si="52"/>
        <v>49.851999999999997</v>
      </c>
      <c r="CK38" s="46">
        <f t="shared" si="53"/>
        <v>22655.000000000018</v>
      </c>
      <c r="CL38" s="47">
        <f t="shared" si="54"/>
        <v>9444.4444444444434</v>
      </c>
      <c r="CM38" s="45">
        <f t="shared" si="55"/>
        <v>11356.249382716012</v>
      </c>
      <c r="CO38" s="129">
        <v>45807.625</v>
      </c>
      <c r="CP38" s="54">
        <v>300.33600000000001</v>
      </c>
      <c r="CQ38" s="129">
        <v>45807.625</v>
      </c>
      <c r="CR38" s="54">
        <v>57.917000000000002</v>
      </c>
      <c r="CS38" s="54"/>
      <c r="CT38" s="54"/>
      <c r="CU38" s="54"/>
      <c r="CV38" s="54"/>
      <c r="CW38" s="54"/>
      <c r="CX38" s="54"/>
      <c r="CY38" s="54"/>
      <c r="DF38" s="142">
        <f>VLOOKUP(AF39,$A$14:$A$86,1)</f>
        <v>45931.625</v>
      </c>
      <c r="DG38" s="58">
        <f>VLOOKUP(DF38,A39:R111,18)</f>
        <v>19414.12032862613</v>
      </c>
      <c r="DH38" s="58">
        <f>VLOOKUP(DF38,AF39:BC75,24)</f>
        <v>-144666.03170397738</v>
      </c>
      <c r="DI38" s="58">
        <v>-259.49999999986358</v>
      </c>
      <c r="DJ38" s="58">
        <v>10378.735802469102</v>
      </c>
      <c r="DK38" s="58">
        <f>DG38-DG37</f>
        <v>18502.145084100775</v>
      </c>
      <c r="DL38" s="58">
        <f>DH38-DH37</f>
        <v>-105110.39921669164</v>
      </c>
      <c r="DM38" s="58">
        <f t="shared" si="19"/>
        <v>-496.99999999981264</v>
      </c>
      <c r="DN38" s="58">
        <f t="shared" si="20"/>
        <v>-977.51358024691035</v>
      </c>
      <c r="DO38" s="58">
        <f t="shared" si="2"/>
        <v>18502.145084100775</v>
      </c>
      <c r="DP38" s="58">
        <f t="shared" si="3"/>
        <v>-98862.336819361313</v>
      </c>
      <c r="DQ38" s="58">
        <f t="shared" si="4"/>
        <v>-27821.328026571926</v>
      </c>
      <c r="DR38" s="58">
        <f t="shared" si="5"/>
        <v>-34268.5781062186</v>
      </c>
      <c r="DS38" s="58">
        <f>SUM($DO$13:DO38)</f>
        <v>-121435.36466687894</v>
      </c>
      <c r="DT38" s="58">
        <f>SUM($DP$13:DP38)</f>
        <v>-136066.66951339901</v>
      </c>
      <c r="DU38" s="58">
        <f>SUM(DQ$13:DQ38)</f>
        <v>-14526.42781266462</v>
      </c>
      <c r="DV38" s="58">
        <f>SUM(DR$13:DR38)</f>
        <v>363846.11495717778</v>
      </c>
      <c r="DZ38" s="133">
        <v>45931.625</v>
      </c>
      <c r="EA38" s="54">
        <v>-121435.36466687894</v>
      </c>
      <c r="EB38" s="54">
        <v>-136066.66951339901</v>
      </c>
      <c r="EC38" s="54">
        <v>-14526.42781266462</v>
      </c>
      <c r="ED38" s="54">
        <v>363846.11495717778</v>
      </c>
    </row>
    <row r="39" spans="1:134" x14ac:dyDescent="0.3">
      <c r="A39" s="139">
        <v>45881.625</v>
      </c>
      <c r="B39" s="76">
        <f t="shared" si="21"/>
        <v>94.75</v>
      </c>
      <c r="C39" s="31">
        <f t="shared" si="6"/>
        <v>226304.57933972005</v>
      </c>
      <c r="D39" s="32">
        <f t="shared" si="7"/>
        <v>-102812.5</v>
      </c>
      <c r="E39" s="76">
        <f t="shared" si="22"/>
        <v>100.947</v>
      </c>
      <c r="F39" s="31">
        <f t="shared" si="8"/>
        <v>-58799.999999999382</v>
      </c>
      <c r="G39" s="32">
        <f t="shared" si="9"/>
        <v>-36604.055833333332</v>
      </c>
      <c r="H39" s="76">
        <f t="shared" si="23"/>
        <v>120.15</v>
      </c>
      <c r="I39" s="31">
        <f t="shared" si="10"/>
        <v>-617309.26989335299</v>
      </c>
      <c r="J39" s="32">
        <f t="shared" si="11"/>
        <v>-176837.5</v>
      </c>
      <c r="K39" s="76">
        <f t="shared" si="24"/>
        <v>99.405000000000001</v>
      </c>
      <c r="L39" s="31">
        <f t="shared" si="12"/>
        <v>-145550.00000000163</v>
      </c>
      <c r="M39" s="32">
        <f t="shared" si="13"/>
        <v>-80513.385555555535</v>
      </c>
      <c r="N39" s="82">
        <f t="shared" si="14"/>
        <v>786979.51951084856</v>
      </c>
      <c r="O39" s="82"/>
      <c r="P39" s="82"/>
      <c r="Q39" s="82">
        <f>$G$5*SUM($O$14:O39)-$H$5*SUM($P$14:P39)</f>
        <v>-685953.76080000005</v>
      </c>
      <c r="R39" s="82">
        <f t="shared" si="15"/>
        <v>101025.75871084852</v>
      </c>
      <c r="S39" s="143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25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8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1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4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7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40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6"/>
        <v>-144666.03170397738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7"/>
        <v>107.9406</v>
      </c>
      <c r="BT39" s="46">
        <f t="shared" si="44"/>
        <v>11382.00000000012</v>
      </c>
      <c r="BU39" s="46">
        <f t="shared" si="45"/>
        <v>9722.2222222222226</v>
      </c>
      <c r="BV39" s="45">
        <f t="shared" si="46"/>
        <v>47.582000000000001</v>
      </c>
      <c r="BW39" s="46">
        <f t="shared" si="47"/>
        <v>11641.499999999984</v>
      </c>
      <c r="BX39" s="47">
        <f t="shared" si="48"/>
        <v>9722.2222222222226</v>
      </c>
      <c r="BY39" s="45">
        <f t="shared" si="49"/>
        <v>-259.49999999986358</v>
      </c>
      <c r="CA39" s="129">
        <v>45810.625</v>
      </c>
      <c r="CB39" s="54">
        <v>106.27670000000001</v>
      </c>
      <c r="CC39" s="129">
        <v>45810.625</v>
      </c>
      <c r="CD39" s="54">
        <v>55.593000000000004</v>
      </c>
      <c r="CF39" s="131">
        <v>45931.625</v>
      </c>
      <c r="CG39" s="45">
        <f t="shared" si="18"/>
        <v>239.28700000000001</v>
      </c>
      <c r="CH39" s="46">
        <f t="shared" si="50"/>
        <v>34175.288888888856</v>
      </c>
      <c r="CI39" s="46">
        <f t="shared" si="51"/>
        <v>10802.469135802468</v>
      </c>
      <c r="CJ39" s="45">
        <f t="shared" si="52"/>
        <v>49.369</v>
      </c>
      <c r="CK39" s="46">
        <f t="shared" si="53"/>
        <v>24876.800000000003</v>
      </c>
      <c r="CL39" s="47">
        <f t="shared" si="54"/>
        <v>9722.2222222222226</v>
      </c>
      <c r="CM39" s="45">
        <f t="shared" si="55"/>
        <v>10378.735802469102</v>
      </c>
      <c r="CO39" s="129">
        <v>45810.625</v>
      </c>
      <c r="CP39" s="54">
        <v>299.81799999999998</v>
      </c>
      <c r="CQ39" s="129">
        <v>45810.625</v>
      </c>
      <c r="CR39" s="54">
        <v>57.789000000000001</v>
      </c>
      <c r="CS39" s="54"/>
      <c r="CT39" s="54"/>
      <c r="CU39" s="54"/>
      <c r="CV39" s="54"/>
      <c r="CW39" s="54"/>
      <c r="CX39" s="54"/>
      <c r="CY39" s="54"/>
      <c r="DF39" s="142">
        <f>VLOOKUP(AF40,$A$14:$A$86,1)</f>
        <v>45932.625</v>
      </c>
      <c r="DG39" s="58">
        <f>VLOOKUP(DF39,A40:R112,18)</f>
        <v>6559.0449654442782</v>
      </c>
      <c r="DH39" s="58">
        <f>VLOOKUP(DF39,AF40:BC76,24)</f>
        <v>-174854.06670183537</v>
      </c>
      <c r="DI39" s="58">
        <v>-1198.0000000000109</v>
      </c>
      <c r="DJ39" s="58">
        <v>10962.133333333299</v>
      </c>
      <c r="DK39" s="58">
        <f>DG39-DG38</f>
        <v>-12855.075363181852</v>
      </c>
      <c r="DL39" s="58">
        <f>DH39-DH38</f>
        <v>-30188.034997857991</v>
      </c>
      <c r="DM39" s="58">
        <f t="shared" si="19"/>
        <v>-938.50000000014734</v>
      </c>
      <c r="DN39" s="58">
        <f t="shared" si="20"/>
        <v>583.3975308641966</v>
      </c>
      <c r="DO39" s="58">
        <f t="shared" si="2"/>
        <v>-12855.075363181852</v>
      </c>
      <c r="DP39" s="58">
        <f t="shared" si="3"/>
        <v>-28393.571959709279</v>
      </c>
      <c r="DQ39" s="58">
        <f t="shared" si="4"/>
        <v>-52535.847792659348</v>
      </c>
      <c r="DR39" s="58">
        <f t="shared" si="5"/>
        <v>20452.098321073925</v>
      </c>
      <c r="DS39" s="58">
        <f>SUM($DO$13:DO39)</f>
        <v>-134290.4400300608</v>
      </c>
      <c r="DT39" s="58">
        <f>SUM($DP$13:DP39)</f>
        <v>-164460.2414731083</v>
      </c>
      <c r="DU39" s="58">
        <f>SUM(DQ$13:DQ39)</f>
        <v>-67062.275605323972</v>
      </c>
      <c r="DV39" s="58">
        <f>SUM(DR$13:DR39)</f>
        <v>384298.2132782517</v>
      </c>
      <c r="DZ39" s="133">
        <v>45932.625</v>
      </c>
      <c r="EA39" s="54">
        <v>-134290.4400300608</v>
      </c>
      <c r="EB39" s="54">
        <v>-164460.2414731083</v>
      </c>
      <c r="EC39" s="54">
        <v>-67062.275605323972</v>
      </c>
      <c r="ED39" s="54">
        <v>384298.2132782517</v>
      </c>
    </row>
    <row r="40" spans="1:134" x14ac:dyDescent="0.3">
      <c r="A40" s="139">
        <v>45882.625</v>
      </c>
      <c r="B40" s="76">
        <f t="shared" si="21"/>
        <v>94.88</v>
      </c>
      <c r="C40" s="31">
        <f t="shared" si="6"/>
        <v>260915.86794461662</v>
      </c>
      <c r="D40" s="32">
        <f t="shared" si="7"/>
        <v>-105750</v>
      </c>
      <c r="E40" s="76">
        <f t="shared" si="22"/>
        <v>101.11799999999999</v>
      </c>
      <c r="F40" s="31">
        <f t="shared" si="8"/>
        <v>-24600.000000000931</v>
      </c>
      <c r="G40" s="32">
        <f t="shared" si="9"/>
        <v>-37649.885999999991</v>
      </c>
      <c r="H40" s="76">
        <f t="shared" si="23"/>
        <v>120.52</v>
      </c>
      <c r="I40" s="31">
        <f t="shared" si="10"/>
        <v>-486792.45283019333</v>
      </c>
      <c r="J40" s="32">
        <f t="shared" si="11"/>
        <v>-181890</v>
      </c>
      <c r="K40" s="76">
        <f t="shared" si="24"/>
        <v>99.745000000000005</v>
      </c>
      <c r="L40" s="31">
        <f t="shared" si="12"/>
        <v>-6150.0000000002328</v>
      </c>
      <c r="M40" s="32">
        <f t="shared" si="13"/>
        <v>-82813.768000000011</v>
      </c>
      <c r="N40" s="82">
        <f t="shared" si="14"/>
        <v>797134.43877481064</v>
      </c>
      <c r="O40" s="82"/>
      <c r="P40" s="82"/>
      <c r="Q40" s="82">
        <f>$G$5*SUM($O$14:O40)-$H$5*SUM($P$14:P40)</f>
        <v>-685953.76080000005</v>
      </c>
      <c r="R40" s="82">
        <f t="shared" si="15"/>
        <v>111180.67797481059</v>
      </c>
      <c r="S40" s="143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si="25"/>
        <v>80.930000000000007</v>
      </c>
      <c r="AH40" s="46">
        <f t="shared" si="26"/>
        <v>-17290.354452262902</v>
      </c>
      <c r="AI40" s="46">
        <f t="shared" ref="AI40:AI50" si="56">-1*(AF40-$AF$14)/360*$AG$5*$AG$7</f>
        <v>-148050</v>
      </c>
      <c r="AJ40" s="45">
        <f t="shared" si="28"/>
        <v>99.78125</v>
      </c>
      <c r="AK40" s="46">
        <f t="shared" si="29"/>
        <v>25898.437500000004</v>
      </c>
      <c r="AL40" s="47">
        <f t="shared" ref="AL40:AL50" si="57">(AF40-$AF$14)/360*$AH$5*$AH$6-(AF40-$AF$14)/360*$AH$5*$AH$7*$AJ$14/100</f>
        <v>-11507.513671875</v>
      </c>
      <c r="AM40" s="45">
        <f t="shared" si="31"/>
        <v>111.69</v>
      </c>
      <c r="AN40" s="46">
        <f t="shared" si="32"/>
        <v>543124.60238116514</v>
      </c>
      <c r="AO40" s="47">
        <f t="shared" ref="AO40:AO50" si="58">-1*(AF40-$AF$14)/360*$AI$5*$AI$7</f>
        <v>-152280</v>
      </c>
      <c r="AP40" s="45">
        <f t="shared" si="34"/>
        <v>99.78125</v>
      </c>
      <c r="AQ40" s="46">
        <f t="shared" si="35"/>
        <v>22578.125</v>
      </c>
      <c r="AR40" s="47">
        <f t="shared" ref="AR40:AR50" si="59">(AF40-$AF$14)/360*$AJ$5*$AJ$6-(AF40-$AF$14)/360*$AJ$5*$AJ$7*$AP$14/100</f>
        <v>-10032.191406250007</v>
      </c>
      <c r="AS40" s="45">
        <f t="shared" si="37"/>
        <v>101.3125</v>
      </c>
      <c r="AT40" s="46">
        <f t="shared" si="38"/>
        <v>89062.5</v>
      </c>
      <c r="AU40" s="47">
        <f t="shared" ref="AU40:AU50" si="60">(AF40-$AF$14)/360*$AK$5*$AK$6-(AF40-$AF$14)/360*$AK$5*$AK$7*$AS$14/100</f>
        <v>110.34375000000728</v>
      </c>
      <c r="AV40" s="45">
        <f t="shared" si="40"/>
        <v>100.875</v>
      </c>
      <c r="AW40" s="46">
        <f t="shared" si="41"/>
        <v>359296.875</v>
      </c>
      <c r="AX40" s="47">
        <f t="shared" ref="AX40:AX50" si="61">(AF40-$AF$14)/360*$AL$5*$AL$6-(AF40-$AF$14)/360*$AL$5*$AL$7*$AV$14/100</f>
        <v>6591.1945312500029</v>
      </c>
      <c r="AY40" s="82">
        <f t="shared" ref="AY40:AY50" si="62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6"/>
        <v>-174854.06670183537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7"/>
        <v>107.9785</v>
      </c>
      <c r="BT40" s="46">
        <f t="shared" si="44"/>
        <v>12139.999999999985</v>
      </c>
      <c r="BU40" s="46">
        <f t="shared" si="45"/>
        <v>10000</v>
      </c>
      <c r="BV40" s="45">
        <f t="shared" si="46"/>
        <v>47.204999999999998</v>
      </c>
      <c r="BW40" s="46">
        <f t="shared" si="47"/>
        <v>13337.999999999996</v>
      </c>
      <c r="BX40" s="47">
        <f t="shared" si="48"/>
        <v>10000</v>
      </c>
      <c r="BY40" s="45">
        <f t="shared" si="49"/>
        <v>-1198.0000000000109</v>
      </c>
      <c r="CA40" s="129">
        <v>45811.625</v>
      </c>
      <c r="CB40" s="54">
        <v>106.4064</v>
      </c>
      <c r="CC40" s="129">
        <v>45811.625</v>
      </c>
      <c r="CD40" s="54">
        <v>54.945999999999998</v>
      </c>
      <c r="CF40" s="131">
        <v>45932.625</v>
      </c>
      <c r="CG40" s="45">
        <f t="shared" si="18"/>
        <v>236.33199999999999</v>
      </c>
      <c r="CH40" s="46">
        <f t="shared" si="50"/>
        <v>37064.622222222206</v>
      </c>
      <c r="CI40" s="46">
        <f t="shared" si="51"/>
        <v>11111.111111111111</v>
      </c>
      <c r="CJ40" s="45">
        <f t="shared" si="52"/>
        <v>48.860999999999997</v>
      </c>
      <c r="CK40" s="46">
        <f t="shared" si="53"/>
        <v>27213.600000000017</v>
      </c>
      <c r="CL40" s="47">
        <f t="shared" si="54"/>
        <v>10000</v>
      </c>
      <c r="CM40" s="45">
        <f t="shared" si="55"/>
        <v>10962.133333333299</v>
      </c>
      <c r="CO40" s="129">
        <v>45811.625</v>
      </c>
      <c r="CP40" s="54">
        <v>296.63099999999997</v>
      </c>
      <c r="CQ40" s="129">
        <v>45811.625</v>
      </c>
      <c r="CR40" s="54">
        <v>56.976999999999997</v>
      </c>
      <c r="CS40" s="54"/>
      <c r="CT40" s="54"/>
      <c r="CU40" s="54"/>
      <c r="CV40" s="54"/>
      <c r="CW40" s="54"/>
      <c r="CX40" s="54"/>
      <c r="CY40" s="54"/>
      <c r="DF40" s="142">
        <f>VLOOKUP(AF41,$A$14:$A$86,1)</f>
        <v>45933.625</v>
      </c>
      <c r="DG40" s="58">
        <f>VLOOKUP(DF40,A41:R113,18)</f>
        <v>-25437.542286617885</v>
      </c>
      <c r="DH40" s="58">
        <f>VLOOKUP(DF40,AF41:BC77,24)</f>
        <v>-210927.35234680024</v>
      </c>
      <c r="DI40" s="58">
        <v>-1753.9999999999345</v>
      </c>
      <c r="DJ40" s="58">
        <v>10615.330864197495</v>
      </c>
      <c r="DK40" s="58">
        <f>DG40-DG39</f>
        <v>-31996.587252062163</v>
      </c>
      <c r="DL40" s="58">
        <f>DH40-DH39</f>
        <v>-36073.285644964868</v>
      </c>
      <c r="DM40" s="58">
        <f t="shared" si="19"/>
        <v>-555.9999999999236</v>
      </c>
      <c r="DN40" s="58">
        <f t="shared" si="20"/>
        <v>-346.80246913580413</v>
      </c>
      <c r="DO40" s="58">
        <f t="shared" si="2"/>
        <v>-31996.587252062163</v>
      </c>
      <c r="DP40" s="58">
        <f t="shared" si="3"/>
        <v>-33928.986496011879</v>
      </c>
      <c r="DQ40" s="58">
        <f t="shared" si="4"/>
        <v>-31124.061132349492</v>
      </c>
      <c r="DR40" s="58">
        <f t="shared" si="5"/>
        <v>-12157.8131917184</v>
      </c>
      <c r="DS40" s="58">
        <f>SUM($DO$13:DO40)</f>
        <v>-166287.02728212296</v>
      </c>
      <c r="DT40" s="58">
        <f>SUM($DP$13:DP40)</f>
        <v>-198389.22796912017</v>
      </c>
      <c r="DU40" s="58">
        <f>SUM(DQ$13:DQ40)</f>
        <v>-98186.336737673468</v>
      </c>
      <c r="DV40" s="58">
        <f>SUM(DR$13:DR40)</f>
        <v>372140.40008653328</v>
      </c>
      <c r="DZ40" s="133">
        <v>45933.625</v>
      </c>
      <c r="EA40" s="54">
        <v>-166287.02728212296</v>
      </c>
      <c r="EB40" s="54">
        <v>-198389.22796912017</v>
      </c>
      <c r="EC40" s="54">
        <v>-98186.336737673468</v>
      </c>
      <c r="ED40" s="54">
        <v>372140.40008653328</v>
      </c>
    </row>
    <row r="41" spans="1:134" ht="15" thickBot="1" x14ac:dyDescent="0.35">
      <c r="A41" s="141">
        <v>45883.625</v>
      </c>
      <c r="B41" s="76">
        <f t="shared" si="21"/>
        <v>94.94</v>
      </c>
      <c r="C41" s="31">
        <f t="shared" si="6"/>
        <v>276890.30883918941</v>
      </c>
      <c r="D41" s="32">
        <f t="shared" si="7"/>
        <v>-108687.5</v>
      </c>
      <c r="E41" s="76">
        <f t="shared" si="22"/>
        <v>101.057</v>
      </c>
      <c r="F41" s="31">
        <f t="shared" si="8"/>
        <v>-36799.999999999498</v>
      </c>
      <c r="G41" s="32">
        <f t="shared" si="9"/>
        <v>-38695.716166666665</v>
      </c>
      <c r="H41" s="76">
        <f t="shared" si="23"/>
        <v>120.46</v>
      </c>
      <c r="I41" s="31">
        <f t="shared" si="10"/>
        <v>-507957.34208367957</v>
      </c>
      <c r="J41" s="32">
        <f t="shared" si="11"/>
        <v>-186942.5</v>
      </c>
      <c r="K41" s="76">
        <f t="shared" si="24"/>
        <v>99.620999999999995</v>
      </c>
      <c r="L41" s="31">
        <f t="shared" si="12"/>
        <v>-56990.000000004104</v>
      </c>
      <c r="M41" s="32">
        <f t="shared" si="13"/>
        <v>-85114.150444444458</v>
      </c>
      <c r="N41" s="82">
        <f t="shared" si="14"/>
        <v>796494.21664508653</v>
      </c>
      <c r="O41" s="82"/>
      <c r="P41" s="82"/>
      <c r="Q41" s="82">
        <f>$G$5*SUM($O$14:O41)-$H$5*SUM($P$14:P41)</f>
        <v>-685953.76080000005</v>
      </c>
      <c r="R41" s="82">
        <f t="shared" si="15"/>
        <v>110540.45584508649</v>
      </c>
      <c r="S41" s="143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25"/>
        <v>80.84</v>
      </c>
      <c r="AH41" s="46">
        <f t="shared" si="26"/>
        <v>-56193.651969864142</v>
      </c>
      <c r="AI41" s="46">
        <f t="shared" si="56"/>
        <v>-152162.49999999997</v>
      </c>
      <c r="AJ41" s="45">
        <f t="shared" si="28"/>
        <v>99.6015625</v>
      </c>
      <c r="AK41" s="46">
        <f t="shared" si="29"/>
        <v>-9140.625</v>
      </c>
      <c r="AL41" s="47">
        <f t="shared" si="57"/>
        <v>-11827.166829427078</v>
      </c>
      <c r="AM41" s="45">
        <f t="shared" si="31"/>
        <v>111.55</v>
      </c>
      <c r="AN41" s="46">
        <f t="shared" si="32"/>
        <v>497318.91302371968</v>
      </c>
      <c r="AO41" s="47">
        <f t="shared" si="58"/>
        <v>-156510</v>
      </c>
      <c r="AP41" s="45">
        <f t="shared" si="34"/>
        <v>99.6015625</v>
      </c>
      <c r="AQ41" s="46">
        <f t="shared" si="35"/>
        <v>-7968.75</v>
      </c>
      <c r="AR41" s="47">
        <f t="shared" si="59"/>
        <v>-10310.863389756945</v>
      </c>
      <c r="AS41" s="45">
        <f t="shared" si="37"/>
        <v>101.046875</v>
      </c>
      <c r="AT41" s="46">
        <f t="shared" si="38"/>
        <v>69140.625</v>
      </c>
      <c r="AU41" s="47">
        <f t="shared" si="60"/>
        <v>113.40885416666788</v>
      </c>
      <c r="AV41" s="45">
        <f t="shared" si="40"/>
        <v>100.609375</v>
      </c>
      <c r="AW41" s="46">
        <f t="shared" si="41"/>
        <v>331406.25</v>
      </c>
      <c r="AX41" s="47">
        <f t="shared" si="61"/>
        <v>6774.2832682291628</v>
      </c>
      <c r="AY41" s="82">
        <f t="shared" si="62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6"/>
        <v>-210927.35234680024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7"/>
        <v>107.9615</v>
      </c>
      <c r="BT41" s="46">
        <f t="shared" si="44"/>
        <v>11800.000000000067</v>
      </c>
      <c r="BU41" s="46">
        <f t="shared" si="45"/>
        <v>10277.777777777777</v>
      </c>
      <c r="BV41" s="45">
        <f t="shared" si="46"/>
        <v>47.156999999999996</v>
      </c>
      <c r="BW41" s="46">
        <f t="shared" si="47"/>
        <v>13554.000000000004</v>
      </c>
      <c r="BX41" s="47">
        <f t="shared" si="48"/>
        <v>10277.777777777777</v>
      </c>
      <c r="BY41" s="45">
        <f t="shared" si="49"/>
        <v>-1753.9999999999345</v>
      </c>
      <c r="CA41" s="129">
        <v>45812.625</v>
      </c>
      <c r="CB41" s="54">
        <v>106.3698</v>
      </c>
      <c r="CC41" s="129">
        <v>45812.625</v>
      </c>
      <c r="CD41" s="54">
        <v>55.19</v>
      </c>
      <c r="CF41" s="131">
        <v>45933.625</v>
      </c>
      <c r="CG41" s="45">
        <f t="shared" si="18"/>
        <v>235.94200000000001</v>
      </c>
      <c r="CH41" s="46">
        <f t="shared" si="50"/>
        <v>37445.955555555527</v>
      </c>
      <c r="CI41" s="46">
        <f t="shared" si="51"/>
        <v>11419.753086419752</v>
      </c>
      <c r="CJ41" s="45">
        <f t="shared" si="52"/>
        <v>48.695999999999998</v>
      </c>
      <c r="CK41" s="46">
        <f t="shared" si="53"/>
        <v>27972.600000000009</v>
      </c>
      <c r="CL41" s="47">
        <f t="shared" si="54"/>
        <v>10277.777777777777</v>
      </c>
      <c r="CM41" s="45">
        <f t="shared" si="55"/>
        <v>10615.330864197495</v>
      </c>
      <c r="CO41" s="129">
        <v>45812.625</v>
      </c>
      <c r="CP41" s="54">
        <v>293.44900000000001</v>
      </c>
      <c r="CQ41" s="129">
        <v>45812.625</v>
      </c>
      <c r="CR41" s="54">
        <v>56.475999999999999</v>
      </c>
      <c r="CS41" s="54"/>
      <c r="CT41" s="54"/>
      <c r="CU41" s="54"/>
      <c r="CV41" s="54"/>
      <c r="CW41" s="54"/>
      <c r="CX41" s="54"/>
      <c r="CY41" s="54"/>
      <c r="DF41" s="142">
        <f>VLOOKUP(AF42,$A$14:$A$86,1)</f>
        <v>45936.625</v>
      </c>
      <c r="DG41" s="58">
        <f>VLOOKUP(DF41,A42:R114,18)</f>
        <v>-37985.192551076092</v>
      </c>
      <c r="DH41" s="58">
        <f>VLOOKUP(DF41,AF42:BC78,24)</f>
        <v>-185845.02422737214</v>
      </c>
      <c r="DI41" s="58">
        <v>-1187.9999999999436</v>
      </c>
      <c r="DJ41" s="58">
        <v>11641.501234567884</v>
      </c>
      <c r="DK41" s="58">
        <f>DG41-DG40</f>
        <v>-12547.650264458207</v>
      </c>
      <c r="DL41" s="58">
        <f>DH41-DH40</f>
        <v>25082.328119428101</v>
      </c>
      <c r="DM41" s="58">
        <f t="shared" si="19"/>
        <v>565.99999999999091</v>
      </c>
      <c r="DN41" s="58">
        <f t="shared" si="20"/>
        <v>1026.1703703703897</v>
      </c>
      <c r="DO41" s="58">
        <f t="shared" si="2"/>
        <v>-12547.650264458207</v>
      </c>
      <c r="DP41" s="58">
        <f t="shared" si="3"/>
        <v>23591.362883558144</v>
      </c>
      <c r="DQ41" s="58">
        <f t="shared" si="4"/>
        <v>31683.846404517895</v>
      </c>
      <c r="DR41" s="58">
        <f t="shared" si="5"/>
        <v>35974.333449610524</v>
      </c>
      <c r="DS41" s="58">
        <f>SUM($DO$13:DO41)</f>
        <v>-178834.67754658117</v>
      </c>
      <c r="DT41" s="58">
        <f>SUM($DP$13:DP41)</f>
        <v>-174797.86508556202</v>
      </c>
      <c r="DU41" s="58">
        <f>SUM(DQ$13:DQ41)</f>
        <v>-66502.490333155569</v>
      </c>
      <c r="DV41" s="58">
        <f>SUM(DR$13:DR41)</f>
        <v>408114.73353614379</v>
      </c>
      <c r="DZ41" s="133">
        <v>45936.625</v>
      </c>
      <c r="EA41" s="54">
        <v>-178834.67754658117</v>
      </c>
      <c r="EB41" s="54">
        <v>-174797.86508556202</v>
      </c>
      <c r="EC41" s="54">
        <v>-66502.490333155569</v>
      </c>
      <c r="ED41" s="54">
        <v>408114.73353614379</v>
      </c>
    </row>
    <row r="42" spans="1:134" x14ac:dyDescent="0.3">
      <c r="A42" s="142">
        <v>45884.625</v>
      </c>
      <c r="B42" s="76">
        <f t="shared" si="21"/>
        <v>94.87</v>
      </c>
      <c r="C42" s="31">
        <f t="shared" si="6"/>
        <v>258253.46112886004</v>
      </c>
      <c r="D42" s="32">
        <f t="shared" si="7"/>
        <v>-111624.99999999999</v>
      </c>
      <c r="E42" s="76">
        <f t="shared" si="22"/>
        <v>100.946</v>
      </c>
      <c r="F42" s="31">
        <f t="shared" si="8"/>
        <v>-59000.000000000335</v>
      </c>
      <c r="G42" s="32">
        <f t="shared" si="9"/>
        <v>-39741.546333333325</v>
      </c>
      <c r="H42" s="76">
        <f t="shared" si="23"/>
        <v>120.46</v>
      </c>
      <c r="I42" s="31">
        <f t="shared" si="10"/>
        <v>-507957.34208367957</v>
      </c>
      <c r="J42" s="32">
        <f t="shared" si="11"/>
        <v>-191994.99999999997</v>
      </c>
      <c r="K42" s="76">
        <f t="shared" si="24"/>
        <v>99.375</v>
      </c>
      <c r="L42" s="31">
        <f t="shared" si="12"/>
        <v>-157850.0000000021</v>
      </c>
      <c r="M42" s="32">
        <f t="shared" si="13"/>
        <v>-87414.532888888862</v>
      </c>
      <c r="N42" s="82">
        <f t="shared" si="14"/>
        <v>700057.81665698241</v>
      </c>
      <c r="O42" s="82"/>
      <c r="P42" s="82"/>
      <c r="Q42" s="82">
        <f>$G$5*SUM($O$14:O42)-$H$5*SUM($P$14:P42)</f>
        <v>-685953.76080000005</v>
      </c>
      <c r="R42" s="82">
        <f t="shared" si="15"/>
        <v>14104.055856982362</v>
      </c>
      <c r="S42" s="143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25"/>
        <v>80.86</v>
      </c>
      <c r="AH42" s="46">
        <f t="shared" si="26"/>
        <v>-47548.474743732695</v>
      </c>
      <c r="AI42" s="46">
        <f t="shared" si="56"/>
        <v>-164499.99999999997</v>
      </c>
      <c r="AJ42" s="45">
        <f t="shared" si="28"/>
        <v>99.46875</v>
      </c>
      <c r="AK42" s="46">
        <f t="shared" si="29"/>
        <v>-35039.0625</v>
      </c>
      <c r="AL42" s="47">
        <f t="shared" si="57"/>
        <v>-12786.126302083328</v>
      </c>
      <c r="AM42" s="45">
        <f t="shared" si="31"/>
        <v>111.19</v>
      </c>
      <c r="AN42" s="46">
        <f t="shared" si="32"/>
        <v>379532.85467599594</v>
      </c>
      <c r="AO42" s="47">
        <f t="shared" si="58"/>
        <v>-169200</v>
      </c>
      <c r="AP42" s="45">
        <f t="shared" si="34"/>
        <v>99.46875</v>
      </c>
      <c r="AQ42" s="46">
        <f t="shared" si="35"/>
        <v>-30546.875</v>
      </c>
      <c r="AR42" s="47">
        <f t="shared" si="59"/>
        <v>-11146.879340277766</v>
      </c>
      <c r="AS42" s="45">
        <f t="shared" si="37"/>
        <v>100.6875</v>
      </c>
      <c r="AT42" s="46">
        <f t="shared" si="38"/>
        <v>42187.5</v>
      </c>
      <c r="AU42" s="47">
        <f t="shared" si="60"/>
        <v>122.60416666667152</v>
      </c>
      <c r="AV42" s="45">
        <f t="shared" si="40"/>
        <v>99.859375</v>
      </c>
      <c r="AW42" s="46">
        <f t="shared" si="41"/>
        <v>252656.25</v>
      </c>
      <c r="AX42" s="47">
        <f t="shared" si="61"/>
        <v>7323.5494791666642</v>
      </c>
      <c r="AY42" s="82">
        <f t="shared" si="62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6"/>
        <v>-185845.02422737214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7"/>
        <v>108.1194</v>
      </c>
      <c r="BT42" s="46">
        <f t="shared" si="44"/>
        <v>14958.000000000027</v>
      </c>
      <c r="BU42" s="46">
        <f t="shared" si="45"/>
        <v>11111.111111111111</v>
      </c>
      <c r="BV42" s="45">
        <f t="shared" si="46"/>
        <v>46.581000000000003</v>
      </c>
      <c r="BW42" s="46">
        <f t="shared" si="47"/>
        <v>16145.999999999973</v>
      </c>
      <c r="BX42" s="47">
        <f t="shared" si="48"/>
        <v>11111.111111111109</v>
      </c>
      <c r="BY42" s="45">
        <f t="shared" si="49"/>
        <v>-1187.9999999999436</v>
      </c>
      <c r="CA42" s="129">
        <v>45813.625</v>
      </c>
      <c r="CB42" s="54">
        <v>106.2727</v>
      </c>
      <c r="CC42" s="129">
        <v>45813.625</v>
      </c>
      <c r="CD42" s="54">
        <v>55.59</v>
      </c>
      <c r="CF42" s="131">
        <v>45936.625</v>
      </c>
      <c r="CG42" s="45">
        <f t="shared" si="18"/>
        <v>239.226</v>
      </c>
      <c r="CH42" s="46">
        <f t="shared" si="50"/>
        <v>34234.933333333312</v>
      </c>
      <c r="CI42" s="46">
        <f t="shared" si="51"/>
        <v>12345.679012345678</v>
      </c>
      <c r="CJ42" s="45">
        <f t="shared" si="52"/>
        <v>49.597000000000001</v>
      </c>
      <c r="CK42" s="46">
        <f t="shared" si="53"/>
        <v>23828</v>
      </c>
      <c r="CL42" s="47">
        <f t="shared" si="54"/>
        <v>11111.111111111109</v>
      </c>
      <c r="CM42" s="45">
        <f t="shared" si="55"/>
        <v>11641.501234567884</v>
      </c>
      <c r="CO42" s="129">
        <v>45813.625</v>
      </c>
      <c r="CP42" s="54">
        <v>293.76400000000001</v>
      </c>
      <c r="CQ42" s="129">
        <v>45813.625</v>
      </c>
      <c r="CR42" s="54">
        <v>56.481999999999999</v>
      </c>
      <c r="CS42" s="54"/>
      <c r="CT42" s="54"/>
      <c r="CU42" s="54"/>
      <c r="CV42" s="54"/>
      <c r="CW42" s="54"/>
      <c r="CX42" s="54"/>
      <c r="CY42" s="54"/>
      <c r="DF42" s="142">
        <f>VLOOKUP(AF43,$A$14:$A$86,1)</f>
        <v>45937.625</v>
      </c>
      <c r="DG42" s="58">
        <f>VLOOKUP(DF42,A43:R115,18)</f>
        <v>-124144.50467495741</v>
      </c>
      <c r="DH42" s="58">
        <f>VLOOKUP(DF42,AF43:BC79,24)</f>
        <v>-220143.47076595848</v>
      </c>
      <c r="DI42" s="58">
        <v>-795.99999999996544</v>
      </c>
      <c r="DJ42" s="58">
        <v>10793.454320987634</v>
      </c>
      <c r="DK42" s="58">
        <f>DG42-DG41</f>
        <v>-86159.312123881318</v>
      </c>
      <c r="DL42" s="58">
        <f>DH42-DH41</f>
        <v>-34298.446538586344</v>
      </c>
      <c r="DM42" s="58">
        <f t="shared" si="19"/>
        <v>391.99999999997817</v>
      </c>
      <c r="DN42" s="58">
        <f t="shared" si="20"/>
        <v>-848.04691358025048</v>
      </c>
      <c r="DO42" s="58">
        <f t="shared" si="2"/>
        <v>-86159.312123881318</v>
      </c>
      <c r="DP42" s="58">
        <f t="shared" si="3"/>
        <v>-32259.648896282699</v>
      </c>
      <c r="DQ42" s="58">
        <f t="shared" si="4"/>
        <v>21943.582668852512</v>
      </c>
      <c r="DR42" s="58">
        <f t="shared" si="5"/>
        <v>-29729.880467156079</v>
      </c>
      <c r="DS42" s="58">
        <f>SUM($DO$13:DO42)</f>
        <v>-264993.9896704625</v>
      </c>
      <c r="DT42" s="58">
        <f>SUM($DP$13:DP42)</f>
        <v>-207057.51398184471</v>
      </c>
      <c r="DU42" s="58">
        <f>SUM(DQ$13:DQ42)</f>
        <v>-44558.907664303057</v>
      </c>
      <c r="DV42" s="58">
        <f>SUM(DR$13:DR42)</f>
        <v>378384.85306898772</v>
      </c>
      <c r="DZ42" s="133">
        <v>45937.625</v>
      </c>
      <c r="EA42" s="54">
        <v>-264993.9896704625</v>
      </c>
      <c r="EB42" s="54">
        <v>-207057.51398184471</v>
      </c>
      <c r="EC42" s="54">
        <v>-44558.907664303057</v>
      </c>
      <c r="ED42" s="54">
        <v>378384.85306898772</v>
      </c>
    </row>
    <row r="43" spans="1:134" x14ac:dyDescent="0.3">
      <c r="A43" s="142">
        <v>45887.625</v>
      </c>
      <c r="B43" s="76">
        <f t="shared" si="21"/>
        <v>94.83</v>
      </c>
      <c r="C43" s="31">
        <f t="shared" si="6"/>
        <v>247603.83386581152</v>
      </c>
      <c r="D43" s="32">
        <f t="shared" si="7"/>
        <v>-120437.5</v>
      </c>
      <c r="E43" s="76">
        <f t="shared" si="22"/>
        <v>100.953</v>
      </c>
      <c r="F43" s="31">
        <f t="shared" si="8"/>
        <v>-57599.999999999345</v>
      </c>
      <c r="G43" s="32">
        <f t="shared" si="9"/>
        <v>-42879.036833333339</v>
      </c>
      <c r="H43" s="76">
        <f t="shared" si="23"/>
        <v>120.14</v>
      </c>
      <c r="I43" s="31">
        <f t="shared" si="10"/>
        <v>-620836.75143560464</v>
      </c>
      <c r="J43" s="32">
        <f t="shared" si="11"/>
        <v>-207152.5</v>
      </c>
      <c r="K43" s="76">
        <f t="shared" si="24"/>
        <v>99.388999999999996</v>
      </c>
      <c r="L43" s="31">
        <f t="shared" si="12"/>
        <v>-152110.00000000384</v>
      </c>
      <c r="M43" s="32">
        <f t="shared" si="13"/>
        <v>-94315.680222222232</v>
      </c>
      <c r="N43" s="82">
        <f t="shared" si="14"/>
        <v>809208.94191252277</v>
      </c>
      <c r="O43" s="82"/>
      <c r="P43" s="82"/>
      <c r="Q43" s="82">
        <f>$G$5*SUM($O$14:O43)-$H$5*SUM($P$14:P43)</f>
        <v>-685953.76080000005</v>
      </c>
      <c r="R43" s="82">
        <f t="shared" si="15"/>
        <v>123255.18111252273</v>
      </c>
      <c r="S43" s="143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25"/>
        <v>80.77</v>
      </c>
      <c r="AH43" s="46">
        <f t="shared" si="26"/>
        <v>-86451.772261333943</v>
      </c>
      <c r="AI43" s="46">
        <f t="shared" si="56"/>
        <v>-168612.49999999997</v>
      </c>
      <c r="AJ43" s="45">
        <f t="shared" si="28"/>
        <v>99.625</v>
      </c>
      <c r="AK43" s="46">
        <f t="shared" si="29"/>
        <v>-4570.3125</v>
      </c>
      <c r="AL43" s="47">
        <f t="shared" si="57"/>
        <v>-13105.779459635422</v>
      </c>
      <c r="AM43" s="45">
        <f t="shared" si="31"/>
        <v>111.4</v>
      </c>
      <c r="AN43" s="46">
        <f t="shared" si="32"/>
        <v>448241.38871217211</v>
      </c>
      <c r="AO43" s="47">
        <f t="shared" si="58"/>
        <v>-173430</v>
      </c>
      <c r="AP43" s="45">
        <f t="shared" si="34"/>
        <v>99.625</v>
      </c>
      <c r="AQ43" s="46">
        <f t="shared" si="35"/>
        <v>-3984.375</v>
      </c>
      <c r="AR43" s="47">
        <f t="shared" si="59"/>
        <v>-11425.551323784719</v>
      </c>
      <c r="AS43" s="45">
        <f t="shared" si="37"/>
        <v>100.96875</v>
      </c>
      <c r="AT43" s="46">
        <f t="shared" si="38"/>
        <v>63281.250000000007</v>
      </c>
      <c r="AU43" s="47">
        <f t="shared" si="60"/>
        <v>125.66927083334303</v>
      </c>
      <c r="AV43" s="45">
        <f t="shared" si="40"/>
        <v>100.390625</v>
      </c>
      <c r="AW43" s="46">
        <f t="shared" si="41"/>
        <v>308437.5</v>
      </c>
      <c r="AX43" s="47">
        <f t="shared" si="61"/>
        <v>7506.6382161458387</v>
      </c>
      <c r="AY43" s="82">
        <f t="shared" si="62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6"/>
        <v>-220143.47076595848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7"/>
        <v>108.0094</v>
      </c>
      <c r="BT43" s="46">
        <f t="shared" si="44"/>
        <v>12758.000000000038</v>
      </c>
      <c r="BU43" s="46">
        <f t="shared" si="45"/>
        <v>11388.888888888891</v>
      </c>
      <c r="BV43" s="45">
        <f t="shared" si="46"/>
        <v>47.156999999999996</v>
      </c>
      <c r="BW43" s="46">
        <f t="shared" si="47"/>
        <v>13554.000000000004</v>
      </c>
      <c r="BX43" s="47">
        <f t="shared" si="48"/>
        <v>11388.888888888889</v>
      </c>
      <c r="BY43" s="45">
        <f t="shared" si="49"/>
        <v>-795.99999999996544</v>
      </c>
      <c r="CA43" s="129">
        <v>45814.625</v>
      </c>
      <c r="CB43" s="54">
        <v>106.61709999999999</v>
      </c>
      <c r="CC43" s="129">
        <v>45814.625</v>
      </c>
      <c r="CD43" s="54">
        <v>54.094999999999999</v>
      </c>
      <c r="CF43" s="131">
        <v>45937.625</v>
      </c>
      <c r="CG43" s="45">
        <f t="shared" si="18"/>
        <v>242.00200000000001</v>
      </c>
      <c r="CH43" s="46">
        <f t="shared" si="50"/>
        <v>31520.622222222195</v>
      </c>
      <c r="CI43" s="46">
        <f t="shared" si="51"/>
        <v>12654.320987654321</v>
      </c>
      <c r="CJ43" s="45">
        <f t="shared" si="52"/>
        <v>49.996000000000002</v>
      </c>
      <c r="CK43" s="46">
        <f t="shared" si="53"/>
        <v>21992.599999999995</v>
      </c>
      <c r="CL43" s="47">
        <f t="shared" si="54"/>
        <v>11388.888888888889</v>
      </c>
      <c r="CM43" s="45">
        <f t="shared" si="55"/>
        <v>10793.454320987634</v>
      </c>
      <c r="CO43" s="129">
        <v>45814.625</v>
      </c>
      <c r="CP43" s="54">
        <v>289.697</v>
      </c>
      <c r="CQ43" s="129">
        <v>45814.625</v>
      </c>
      <c r="CR43" s="54">
        <v>55.588999999999999</v>
      </c>
      <c r="CS43" s="54"/>
      <c r="CT43" s="54"/>
      <c r="CU43" s="54"/>
      <c r="CV43" s="54"/>
      <c r="CW43" s="54"/>
      <c r="CX43" s="54"/>
      <c r="CY43" s="54"/>
      <c r="DF43" s="142">
        <f>VLOOKUP(AF44,$A$14:$A$86,1)</f>
        <v>45938.625</v>
      </c>
      <c r="DG43" s="58">
        <f>VLOOKUP(DF43,A44:R116,18)</f>
        <v>-148043.05396576703</v>
      </c>
      <c r="DH43" s="58">
        <f>VLOOKUP(DF43,AF44:BC80,24)</f>
        <v>-220551.70975011477</v>
      </c>
      <c r="DI43" s="58">
        <v>-915.00000000004184</v>
      </c>
      <c r="DJ43" s="58">
        <v>8996.1185185184841</v>
      </c>
      <c r="DK43" s="58">
        <f>DG43-DG42</f>
        <v>-23898.54929080962</v>
      </c>
      <c r="DL43" s="58">
        <f>DH43-DH42</f>
        <v>-408.23898415628355</v>
      </c>
      <c r="DM43" s="58">
        <f t="shared" si="19"/>
        <v>-119.0000000000764</v>
      </c>
      <c r="DN43" s="58">
        <f t="shared" si="20"/>
        <v>-1797.3358024691497</v>
      </c>
      <c r="DO43" s="58">
        <f t="shared" si="2"/>
        <v>-23898.54929080962</v>
      </c>
      <c r="DP43" s="58">
        <f t="shared" si="3"/>
        <v>-383.97209272556245</v>
      </c>
      <c r="DQ43" s="58">
        <f t="shared" si="4"/>
        <v>-6661.4447387634464</v>
      </c>
      <c r="DR43" s="58">
        <f t="shared" si="5"/>
        <v>-63008.988902701043</v>
      </c>
      <c r="DS43" s="58">
        <f>SUM($DO$13:DO43)</f>
        <v>-288892.5389612721</v>
      </c>
      <c r="DT43" s="58">
        <f>SUM($DP$13:DP43)</f>
        <v>-207441.48607457028</v>
      </c>
      <c r="DU43" s="58">
        <f>SUM(DQ$13:DQ43)</f>
        <v>-51220.352403066499</v>
      </c>
      <c r="DV43" s="58">
        <f>SUM(DR$13:DR43)</f>
        <v>315375.86416628666</v>
      </c>
      <c r="DZ43" s="133">
        <v>45938.625</v>
      </c>
      <c r="EA43" s="54">
        <v>-288892.5389612721</v>
      </c>
      <c r="EB43" s="54">
        <v>-207441.48607457028</v>
      </c>
      <c r="EC43" s="54">
        <v>-51220.352403066499</v>
      </c>
      <c r="ED43" s="54">
        <v>315375.86416628666</v>
      </c>
    </row>
    <row r="44" spans="1:134" x14ac:dyDescent="0.3">
      <c r="A44" s="142">
        <v>45888.625</v>
      </c>
      <c r="B44" s="76">
        <f t="shared" si="21"/>
        <v>94.8</v>
      </c>
      <c r="C44" s="31">
        <f t="shared" si="6"/>
        <v>239616.6134185307</v>
      </c>
      <c r="D44" s="32">
        <f t="shared" si="7"/>
        <v>-123375</v>
      </c>
      <c r="E44" s="76">
        <f t="shared" si="22"/>
        <v>100.99</v>
      </c>
      <c r="F44" s="31">
        <f t="shared" si="8"/>
        <v>-50200.000000000953</v>
      </c>
      <c r="G44" s="32">
        <f t="shared" si="9"/>
        <v>-43924.866999999998</v>
      </c>
      <c r="H44" s="76">
        <f t="shared" si="23"/>
        <v>120.27</v>
      </c>
      <c r="I44" s="31">
        <f t="shared" si="10"/>
        <v>-574979.49138638529</v>
      </c>
      <c r="J44" s="32">
        <f t="shared" si="11"/>
        <v>-212205</v>
      </c>
      <c r="K44" s="76">
        <f t="shared" si="24"/>
        <v>99.484999999999999</v>
      </c>
      <c r="L44" s="31">
        <f t="shared" si="12"/>
        <v>-112750.00000000233</v>
      </c>
      <c r="M44" s="32">
        <f t="shared" si="13"/>
        <v>-96616.062666666665</v>
      </c>
      <c r="N44" s="82">
        <f t="shared" si="14"/>
        <v>788184.90913824795</v>
      </c>
      <c r="O44" s="82"/>
      <c r="P44" s="82"/>
      <c r="Q44" s="82">
        <f>$G$5*SUM($O$14:O44)-$H$5*SUM($P$14:P44)</f>
        <v>-685953.76080000005</v>
      </c>
      <c r="R44" s="82">
        <f t="shared" si="15"/>
        <v>102231.14833824791</v>
      </c>
      <c r="S44" s="143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25"/>
        <v>80.650000000000006</v>
      </c>
      <c r="AH44" s="46">
        <f t="shared" si="26"/>
        <v>-138322.83561812653</v>
      </c>
      <c r="AI44" s="46">
        <f t="shared" si="56"/>
        <v>-172725</v>
      </c>
      <c r="AJ44" s="45">
        <f t="shared" si="28"/>
        <v>99.5625</v>
      </c>
      <c r="AK44" s="46">
        <f t="shared" si="29"/>
        <v>-16757.8125</v>
      </c>
      <c r="AL44" s="47">
        <f t="shared" si="57"/>
        <v>-13425.4326171875</v>
      </c>
      <c r="AM44" s="45">
        <f t="shared" si="31"/>
        <v>111.26</v>
      </c>
      <c r="AN44" s="46">
        <f t="shared" si="32"/>
        <v>402435.69935472665</v>
      </c>
      <c r="AO44" s="47">
        <f t="shared" si="58"/>
        <v>-177660</v>
      </c>
      <c r="AP44" s="45">
        <f t="shared" si="34"/>
        <v>99.5625</v>
      </c>
      <c r="AQ44" s="46">
        <f t="shared" si="35"/>
        <v>-14609.375</v>
      </c>
      <c r="AR44" s="47">
        <f t="shared" si="59"/>
        <v>-11704.223307291657</v>
      </c>
      <c r="AS44" s="45">
        <f t="shared" si="37"/>
        <v>100.953125</v>
      </c>
      <c r="AT44" s="46">
        <f t="shared" si="38"/>
        <v>62109.375</v>
      </c>
      <c r="AU44" s="47">
        <f t="shared" si="60"/>
        <v>128.734375</v>
      </c>
      <c r="AV44" s="45">
        <f t="shared" si="40"/>
        <v>100.4375</v>
      </c>
      <c r="AW44" s="46">
        <f t="shared" si="41"/>
        <v>313359.375</v>
      </c>
      <c r="AX44" s="47">
        <f t="shared" si="61"/>
        <v>7689.7269531249985</v>
      </c>
      <c r="AY44" s="82">
        <f t="shared" si="62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6"/>
        <v>-220551.70975011477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7"/>
        <v>107.92919999999999</v>
      </c>
      <c r="BT44" s="46">
        <f t="shared" si="44"/>
        <v>11153.99999999994</v>
      </c>
      <c r="BU44" s="46">
        <f t="shared" si="45"/>
        <v>11666.666666666668</v>
      </c>
      <c r="BV44" s="45">
        <f t="shared" si="46"/>
        <v>47.487000000000002</v>
      </c>
      <c r="BW44" s="46">
        <f t="shared" si="47"/>
        <v>12068.99999999998</v>
      </c>
      <c r="BX44" s="47">
        <f t="shared" si="48"/>
        <v>11666.666666666668</v>
      </c>
      <c r="BY44" s="45">
        <f t="shared" si="49"/>
        <v>-915.00000000004184</v>
      </c>
      <c r="CA44" s="129">
        <v>45817.625</v>
      </c>
      <c r="CB44" s="54">
        <v>106.6589</v>
      </c>
      <c r="CC44" s="129">
        <v>45817.625</v>
      </c>
      <c r="CD44" s="54">
        <v>53.728999999999999</v>
      </c>
      <c r="CF44" s="131">
        <v>45938.625</v>
      </c>
      <c r="CG44" s="45">
        <f t="shared" si="18"/>
        <v>244.23400000000001</v>
      </c>
      <c r="CH44" s="46">
        <f t="shared" si="50"/>
        <v>29338.222222222194</v>
      </c>
      <c r="CI44" s="46">
        <f t="shared" si="51"/>
        <v>12962.962962962964</v>
      </c>
      <c r="CJ44" s="45">
        <f t="shared" si="52"/>
        <v>50.073</v>
      </c>
      <c r="CK44" s="46">
        <f t="shared" si="53"/>
        <v>21638.400000000001</v>
      </c>
      <c r="CL44" s="47">
        <f t="shared" si="54"/>
        <v>11666.666666666668</v>
      </c>
      <c r="CM44" s="45">
        <f t="shared" si="55"/>
        <v>8996.1185185184841</v>
      </c>
      <c r="CO44" s="129">
        <v>45817.625</v>
      </c>
      <c r="CP44" s="54">
        <v>288.13</v>
      </c>
      <c r="CQ44" s="129">
        <v>45817.625</v>
      </c>
      <c r="CR44" s="54">
        <v>55.499000000000002</v>
      </c>
      <c r="CS44" s="54"/>
      <c r="CT44" s="54"/>
      <c r="CU44" s="54"/>
      <c r="CV44" s="54"/>
      <c r="CW44" s="54"/>
      <c r="CX44" s="54"/>
      <c r="CY44" s="54"/>
      <c r="DF44" s="142">
        <f>VLOOKUP(AF45,$A$14:$A$86,1)</f>
        <v>45939.625</v>
      </c>
      <c r="DG44" s="58">
        <f>VLOOKUP(DF44,A45:R117,18)</f>
        <v>-170674.22798346303</v>
      </c>
      <c r="DH44" s="58">
        <f>VLOOKUP(DF44,AF45:BC81,24)</f>
        <v>-257060.30634517863</v>
      </c>
      <c r="DI44" s="58">
        <v>-2434.0000000000309</v>
      </c>
      <c r="DJ44" s="58">
        <v>7048.3160493826945</v>
      </c>
      <c r="DK44" s="58">
        <f>DG44-DG43</f>
        <v>-22631.174017696001</v>
      </c>
      <c r="DL44" s="58">
        <f>DH44-DH43</f>
        <v>-36508.596595063864</v>
      </c>
      <c r="DM44" s="58">
        <f t="shared" si="19"/>
        <v>-1518.9999999999891</v>
      </c>
      <c r="DN44" s="58">
        <f t="shared" si="20"/>
        <v>-1947.8024691357896</v>
      </c>
      <c r="DO44" s="58">
        <f t="shared" si="2"/>
        <v>-22631.174017696001</v>
      </c>
      <c r="DP44" s="58">
        <f t="shared" si="3"/>
        <v>-34338.421319688285</v>
      </c>
      <c r="DQ44" s="58">
        <f t="shared" si="4"/>
        <v>-85031.382841807615</v>
      </c>
      <c r="DR44" s="58">
        <f t="shared" si="5"/>
        <v>-68283.881060972315</v>
      </c>
      <c r="DS44" s="58">
        <f>SUM($DO$13:DO44)</f>
        <v>-311523.71297896811</v>
      </c>
      <c r="DT44" s="58">
        <f>SUM($DP$13:DP44)</f>
        <v>-241779.90739425857</v>
      </c>
      <c r="DU44" s="58">
        <f>SUM(DQ$13:DQ44)</f>
        <v>-136251.73524487411</v>
      </c>
      <c r="DV44" s="58">
        <f>SUM(DR$13:DR44)</f>
        <v>247091.98310531434</v>
      </c>
      <c r="DZ44" s="133">
        <v>45939.625</v>
      </c>
      <c r="EA44" s="54">
        <v>-311523.71297896811</v>
      </c>
      <c r="EB44" s="54">
        <v>-241779.90739425857</v>
      </c>
      <c r="EC44" s="54">
        <v>-136251.73524487411</v>
      </c>
      <c r="ED44" s="54">
        <v>247091.98310531434</v>
      </c>
    </row>
    <row r="45" spans="1:134" x14ac:dyDescent="0.3">
      <c r="A45" s="142">
        <v>45889.625</v>
      </c>
      <c r="B45" s="76">
        <f t="shared" si="21"/>
        <v>94.64</v>
      </c>
      <c r="C45" s="31">
        <f t="shared" si="6"/>
        <v>197018.10436634769</v>
      </c>
      <c r="D45" s="32">
        <f t="shared" si="7"/>
        <v>-126312.49999999999</v>
      </c>
      <c r="E45" s="76">
        <f t="shared" si="22"/>
        <v>101.083</v>
      </c>
      <c r="F45" s="31">
        <f t="shared" si="8"/>
        <v>-31600.000000000251</v>
      </c>
      <c r="G45" s="32">
        <f t="shared" si="9"/>
        <v>-44970.697166666672</v>
      </c>
      <c r="H45" s="76">
        <f t="shared" si="23"/>
        <v>120.39</v>
      </c>
      <c r="I45" s="31">
        <f t="shared" si="10"/>
        <v>-532649.71287941281</v>
      </c>
      <c r="J45" s="32">
        <f t="shared" si="11"/>
        <v>-217257.5</v>
      </c>
      <c r="K45" s="76">
        <f t="shared" si="24"/>
        <v>99.653999999999996</v>
      </c>
      <c r="L45" s="31">
        <f t="shared" si="12"/>
        <v>-43460.000000003587</v>
      </c>
      <c r="M45" s="32">
        <f t="shared" si="13"/>
        <v>-98916.445111111141</v>
      </c>
      <c r="N45" s="82">
        <f t="shared" si="14"/>
        <v>754807.06930131267</v>
      </c>
      <c r="O45" s="82"/>
      <c r="P45" s="82"/>
      <c r="Q45" s="82">
        <f>$G$5*SUM($O$14:O45)-$H$5*SUM($P$14:P45)</f>
        <v>-685953.76080000005</v>
      </c>
      <c r="R45" s="82">
        <f t="shared" si="15"/>
        <v>68853.308501312626</v>
      </c>
      <c r="S45" s="143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25"/>
        <v>80.42</v>
      </c>
      <c r="AH45" s="46">
        <f t="shared" si="26"/>
        <v>-237742.3737186596</v>
      </c>
      <c r="AI45" s="46">
        <f t="shared" si="56"/>
        <v>-176837.5</v>
      </c>
      <c r="AJ45" s="45">
        <f t="shared" si="28"/>
        <v>99.5078125</v>
      </c>
      <c r="AK45" s="46">
        <f t="shared" si="29"/>
        <v>-27421.875</v>
      </c>
      <c r="AL45" s="47">
        <f t="shared" si="57"/>
        <v>-13745.085774739578</v>
      </c>
      <c r="AM45" s="45">
        <f t="shared" si="31"/>
        <v>111.04</v>
      </c>
      <c r="AN45" s="46">
        <f t="shared" si="32"/>
        <v>330455.33036444843</v>
      </c>
      <c r="AO45" s="47">
        <f t="shared" si="58"/>
        <v>-181890</v>
      </c>
      <c r="AP45" s="45">
        <f t="shared" si="34"/>
        <v>99.5078125</v>
      </c>
      <c r="AQ45" s="46">
        <f t="shared" si="35"/>
        <v>-23906.25</v>
      </c>
      <c r="AR45" s="47">
        <f t="shared" si="59"/>
        <v>-11982.895290798609</v>
      </c>
      <c r="AS45" s="45">
        <f t="shared" si="37"/>
        <v>100.875</v>
      </c>
      <c r="AT45" s="46">
        <f t="shared" si="38"/>
        <v>56250</v>
      </c>
      <c r="AU45" s="47">
        <f t="shared" si="60"/>
        <v>131.79947916667152</v>
      </c>
      <c r="AV45" s="45">
        <f t="shared" si="40"/>
        <v>100.390625</v>
      </c>
      <c r="AW45" s="46">
        <f t="shared" si="41"/>
        <v>308437.5</v>
      </c>
      <c r="AX45" s="47">
        <f t="shared" si="61"/>
        <v>7872.815690104173</v>
      </c>
      <c r="AY45" s="82">
        <f t="shared" si="62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6"/>
        <v>-257060.30634517863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7"/>
        <v>107.73399999999999</v>
      </c>
      <c r="BT45" s="46">
        <f t="shared" si="44"/>
        <v>7249.9999999999427</v>
      </c>
      <c r="BU45" s="46">
        <f t="shared" si="45"/>
        <v>11944.444444444445</v>
      </c>
      <c r="BV45" s="45">
        <f t="shared" si="46"/>
        <v>48.017000000000003</v>
      </c>
      <c r="BW45" s="46">
        <f t="shared" si="47"/>
        <v>9683.9999999999727</v>
      </c>
      <c r="BX45" s="47">
        <f t="shared" si="48"/>
        <v>11944.444444444445</v>
      </c>
      <c r="BY45" s="45">
        <f t="shared" si="49"/>
        <v>-2434.0000000000309</v>
      </c>
      <c r="CA45" s="129">
        <v>45818.625</v>
      </c>
      <c r="CB45" s="54">
        <v>106.8021</v>
      </c>
      <c r="CC45" s="129">
        <v>45818.625</v>
      </c>
      <c r="CD45" s="54">
        <v>53.005000000000003</v>
      </c>
      <c r="CF45" s="131">
        <v>45939.625</v>
      </c>
      <c r="CG45" s="45">
        <f t="shared" si="18"/>
        <v>249.739</v>
      </c>
      <c r="CH45" s="46">
        <f t="shared" si="50"/>
        <v>23955.555555555529</v>
      </c>
      <c r="CI45" s="46">
        <f t="shared" si="51"/>
        <v>13271.604938271605</v>
      </c>
      <c r="CJ45" s="45">
        <f t="shared" si="52"/>
        <v>50.813000000000002</v>
      </c>
      <c r="CK45" s="46">
        <f t="shared" si="53"/>
        <v>18234.399999999994</v>
      </c>
      <c r="CL45" s="47">
        <f t="shared" si="54"/>
        <v>11944.444444444445</v>
      </c>
      <c r="CM45" s="45">
        <f t="shared" si="55"/>
        <v>7048.3160493826945</v>
      </c>
      <c r="CO45" s="129">
        <v>45818.625</v>
      </c>
      <c r="CP45" s="54">
        <v>288.601</v>
      </c>
      <c r="CQ45" s="129">
        <v>45818.625</v>
      </c>
      <c r="CR45" s="54">
        <v>55.426000000000002</v>
      </c>
      <c r="CS45" s="54"/>
      <c r="CT45" s="54"/>
      <c r="CU45" s="54"/>
      <c r="CV45" s="54"/>
      <c r="CW45" s="54"/>
      <c r="CX45" s="54"/>
      <c r="CY45" s="54"/>
      <c r="DF45" s="142">
        <f>VLOOKUP(AF46,$A$14:$A$86,1)</f>
        <v>45940.625</v>
      </c>
      <c r="DG45" s="58">
        <f>VLOOKUP(DF45,A46:R118,18)</f>
        <v>-166104.21175023937</v>
      </c>
      <c r="DH45" s="58">
        <f>VLOOKUP(DF45,AF46:BC82,24)</f>
        <v>-350423.55702969374</v>
      </c>
      <c r="DI45" s="58">
        <v>-3338.4999999997908</v>
      </c>
      <c r="DJ45" s="58">
        <v>6761.0913580246961</v>
      </c>
      <c r="DK45" s="58">
        <f>DG45-DG44</f>
        <v>4570.016233223665</v>
      </c>
      <c r="DL45" s="58">
        <f>DH45-DH44</f>
        <v>-93363.250684515107</v>
      </c>
      <c r="DM45" s="58">
        <f t="shared" si="19"/>
        <v>-904.49999999975989</v>
      </c>
      <c r="DN45" s="58">
        <f t="shared" si="20"/>
        <v>-287.22469135799838</v>
      </c>
      <c r="DO45" s="58">
        <f t="shared" si="2"/>
        <v>4570.016233223665</v>
      </c>
      <c r="DP45" s="58">
        <f t="shared" si="3"/>
        <v>-87813.472353906225</v>
      </c>
      <c r="DQ45" s="58">
        <f t="shared" si="4"/>
        <v>-50632.577867277898</v>
      </c>
      <c r="DR45" s="58">
        <f t="shared" si="5"/>
        <v>-10069.202074256511</v>
      </c>
      <c r="DS45" s="58">
        <f>SUM($DO$13:DO45)</f>
        <v>-306953.69674574444</v>
      </c>
      <c r="DT45" s="58">
        <f>SUM($DP$13:DP45)</f>
        <v>-329593.37974816479</v>
      </c>
      <c r="DU45" s="58">
        <f>SUM(DQ$13:DQ45)</f>
        <v>-186884.31311215201</v>
      </c>
      <c r="DV45" s="58">
        <f>SUM(DR$13:DR45)</f>
        <v>237022.78103105782</v>
      </c>
      <c r="DZ45" s="133">
        <v>45940.625</v>
      </c>
      <c r="EA45" s="54">
        <v>-306953.69674574444</v>
      </c>
      <c r="EB45" s="54">
        <v>-329593.37974816479</v>
      </c>
      <c r="EC45" s="54">
        <v>-186884.31311215201</v>
      </c>
      <c r="ED45" s="54">
        <v>237022.78103105782</v>
      </c>
    </row>
    <row r="46" spans="1:134" x14ac:dyDescent="0.3">
      <c r="A46" s="142">
        <v>45890.625</v>
      </c>
      <c r="B46" s="76">
        <f t="shared" si="21"/>
        <v>94.47</v>
      </c>
      <c r="C46" s="31">
        <f t="shared" si="6"/>
        <v>151757.1884984026</v>
      </c>
      <c r="D46" s="32">
        <f t="shared" si="7"/>
        <v>-129249.99999999999</v>
      </c>
      <c r="E46" s="76">
        <f t="shared" si="22"/>
        <v>100.955</v>
      </c>
      <c r="F46" s="31">
        <f t="shared" si="8"/>
        <v>-57200.000000000269</v>
      </c>
      <c r="G46" s="32">
        <f t="shared" si="9"/>
        <v>-46016.527333333324</v>
      </c>
      <c r="H46" s="76">
        <f t="shared" si="23"/>
        <v>120.12</v>
      </c>
      <c r="I46" s="31">
        <f t="shared" si="10"/>
        <v>-627891.71452009853</v>
      </c>
      <c r="J46" s="32">
        <f t="shared" si="11"/>
        <v>-222309.99999999997</v>
      </c>
      <c r="K46" s="76">
        <f t="shared" si="24"/>
        <v>99.468999999999994</v>
      </c>
      <c r="L46" s="31">
        <f t="shared" si="12"/>
        <v>-119310.00000000453</v>
      </c>
      <c r="M46" s="32">
        <f t="shared" si="13"/>
        <v>-101216.82755555556</v>
      </c>
      <c r="N46" s="82">
        <f t="shared" si="14"/>
        <v>755398.6027962747</v>
      </c>
      <c r="O46" s="82"/>
      <c r="P46" s="82"/>
      <c r="Q46" s="82">
        <f>$G$5*SUM($O$14:O46)-$H$5*SUM($P$14:P46)</f>
        <v>-685953.76080000005</v>
      </c>
      <c r="R46" s="82">
        <f t="shared" si="15"/>
        <v>69444.841996274656</v>
      </c>
      <c r="S46" s="143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25"/>
        <v>79.984999999999999</v>
      </c>
      <c r="AH46" s="46">
        <f t="shared" si="26"/>
        <v>-425774.97838705848</v>
      </c>
      <c r="AI46" s="46">
        <f t="shared" si="56"/>
        <v>-180950</v>
      </c>
      <c r="AJ46" s="45">
        <f t="shared" si="28"/>
        <v>99.890625</v>
      </c>
      <c r="AK46" s="46">
        <f t="shared" si="29"/>
        <v>47226.5625</v>
      </c>
      <c r="AL46" s="47">
        <f t="shared" si="57"/>
        <v>-14064.738932291672</v>
      </c>
      <c r="AM46" s="45">
        <f t="shared" si="31"/>
        <v>111.36</v>
      </c>
      <c r="AN46" s="46">
        <f t="shared" si="32"/>
        <v>435154.04889575572</v>
      </c>
      <c r="AO46" s="47">
        <f t="shared" si="58"/>
        <v>-186120</v>
      </c>
      <c r="AP46" s="45">
        <f t="shared" si="34"/>
        <v>99.890625</v>
      </c>
      <c r="AQ46" s="46">
        <f t="shared" si="35"/>
        <v>41171.875</v>
      </c>
      <c r="AR46" s="47">
        <f t="shared" si="59"/>
        <v>-12261.567274305562</v>
      </c>
      <c r="AS46" s="45">
        <f t="shared" si="37"/>
        <v>101.578125</v>
      </c>
      <c r="AT46" s="46">
        <f t="shared" si="38"/>
        <v>108984.375</v>
      </c>
      <c r="AU46" s="47">
        <f t="shared" si="60"/>
        <v>134.86458333334303</v>
      </c>
      <c r="AV46" s="45">
        <f t="shared" si="40"/>
        <v>101.875</v>
      </c>
      <c r="AW46" s="46">
        <f t="shared" si="41"/>
        <v>464296.875</v>
      </c>
      <c r="AX46" s="47">
        <f t="shared" si="61"/>
        <v>8055.9044270833401</v>
      </c>
      <c r="AY46" s="82">
        <f t="shared" si="62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6"/>
        <v>-350423.55702969374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7"/>
        <v>107.01220000000001</v>
      </c>
      <c r="BT46" s="46">
        <f t="shared" si="44"/>
        <v>-7185.9999999998081</v>
      </c>
      <c r="BU46" s="46">
        <f t="shared" si="45"/>
        <v>12222.222222222223</v>
      </c>
      <c r="BV46" s="45">
        <f t="shared" si="46"/>
        <v>51.024000000000001</v>
      </c>
      <c r="BW46" s="46">
        <f t="shared" si="47"/>
        <v>-3847.5000000000177</v>
      </c>
      <c r="BX46" s="47">
        <f t="shared" si="48"/>
        <v>12222.222222222223</v>
      </c>
      <c r="BY46" s="45">
        <f t="shared" si="49"/>
        <v>-3338.4999999997908</v>
      </c>
      <c r="CA46" s="129">
        <v>45819.625</v>
      </c>
      <c r="CB46" s="54">
        <v>106.7745</v>
      </c>
      <c r="CC46" s="129">
        <v>45819.625</v>
      </c>
      <c r="CD46" s="54">
        <v>53.15</v>
      </c>
      <c r="CF46" s="131">
        <v>45940.625</v>
      </c>
      <c r="CG46" s="45">
        <f t="shared" si="18"/>
        <v>260.29199999999997</v>
      </c>
      <c r="CH46" s="46">
        <f t="shared" si="50"/>
        <v>13637.066666666669</v>
      </c>
      <c r="CI46" s="46">
        <f t="shared" si="51"/>
        <v>13580.246913580246</v>
      </c>
      <c r="CJ46" s="45">
        <f t="shared" si="52"/>
        <v>52.987000000000002</v>
      </c>
      <c r="CK46" s="46">
        <f t="shared" si="53"/>
        <v>8233.9999999999964</v>
      </c>
      <c r="CL46" s="47">
        <f t="shared" si="54"/>
        <v>12222.222222222223</v>
      </c>
      <c r="CM46" s="45">
        <f t="shared" si="55"/>
        <v>6761.0913580246961</v>
      </c>
      <c r="CO46" s="129">
        <v>45819.625</v>
      </c>
      <c r="CP46" s="54">
        <v>284.75799999999998</v>
      </c>
      <c r="CQ46" s="129">
        <v>45819.625</v>
      </c>
      <c r="CR46" s="54">
        <v>54.582999999999998</v>
      </c>
      <c r="CS46" s="54"/>
      <c r="CT46" s="54"/>
      <c r="CU46" s="54"/>
      <c r="CV46" s="54"/>
      <c r="CW46" s="54"/>
      <c r="CX46" s="54"/>
      <c r="CY46" s="54"/>
      <c r="DF46" s="142">
        <f>VLOOKUP(AF47,$A$14:$A$86,1)</f>
        <v>45943.625</v>
      </c>
      <c r="DG46" s="58">
        <f>VLOOKUP(DF46,A47:R119,18)</f>
        <v>-147845.27719028643</v>
      </c>
      <c r="DH46" s="58">
        <f>VLOOKUP(DF46,AF47:BC83,24)</f>
        <v>-234486.23727834862</v>
      </c>
      <c r="DI46" s="58">
        <v>-3338.4999999997926</v>
      </c>
      <c r="DJ46" s="58">
        <v>7337.0395061728086</v>
      </c>
      <c r="DK46" s="58">
        <f>DG46-DG45</f>
        <v>18258.934559952933</v>
      </c>
      <c r="DL46" s="58">
        <f>DH46-DH45</f>
        <v>115937.31975134512</v>
      </c>
      <c r="DM46" s="58">
        <f t="shared" si="19"/>
        <v>0</v>
      </c>
      <c r="DN46" s="58">
        <f t="shared" si="20"/>
        <v>575.94814814811252</v>
      </c>
      <c r="DO46" s="58">
        <f t="shared" si="2"/>
        <v>18258.934559952933</v>
      </c>
      <c r="DP46" s="58">
        <f t="shared" si="3"/>
        <v>109045.67426827279</v>
      </c>
      <c r="DQ46" s="58">
        <f t="shared" si="4"/>
        <v>0</v>
      </c>
      <c r="DR46" s="58">
        <f t="shared" si="5"/>
        <v>20190.946191213221</v>
      </c>
      <c r="DS46" s="58">
        <f>SUM($DO$13:DO46)</f>
        <v>-288694.76218579151</v>
      </c>
      <c r="DT46" s="58">
        <f>SUM($DP$13:DP46)</f>
        <v>-220547.705479892</v>
      </c>
      <c r="DU46" s="58">
        <f>SUM(DQ$13:DQ46)</f>
        <v>-186884.31311215201</v>
      </c>
      <c r="DV46" s="58">
        <f>SUM(DR$13:DR46)</f>
        <v>257213.72722227103</v>
      </c>
      <c r="DZ46" s="133">
        <v>45943.625</v>
      </c>
      <c r="EA46" s="54">
        <v>-288694.76218579151</v>
      </c>
      <c r="EB46" s="54">
        <v>-220547.705479892</v>
      </c>
      <c r="EC46" s="54">
        <v>-186884.31311215201</v>
      </c>
      <c r="ED46" s="54">
        <v>257213.72722227103</v>
      </c>
    </row>
    <row r="47" spans="1:134" x14ac:dyDescent="0.3">
      <c r="A47" s="142">
        <v>45891.625</v>
      </c>
      <c r="B47" s="76">
        <f t="shared" si="21"/>
        <v>94.76</v>
      </c>
      <c r="C47" s="31">
        <f t="shared" si="6"/>
        <v>228966.98615548215</v>
      </c>
      <c r="D47" s="32">
        <f t="shared" si="7"/>
        <v>-132187.5</v>
      </c>
      <c r="E47" s="76">
        <f t="shared" si="22"/>
        <v>101.027</v>
      </c>
      <c r="F47" s="31">
        <f t="shared" si="8"/>
        <v>-42799.999999999731</v>
      </c>
      <c r="G47" s="32">
        <f t="shared" si="9"/>
        <v>-47062.357499999998</v>
      </c>
      <c r="H47" s="76">
        <f t="shared" si="23"/>
        <v>120.28</v>
      </c>
      <c r="I47" s="31">
        <f t="shared" si="10"/>
        <v>-571452.0098441384</v>
      </c>
      <c r="J47" s="32">
        <f t="shared" si="11"/>
        <v>-227362.5</v>
      </c>
      <c r="K47" s="76">
        <f t="shared" si="24"/>
        <v>99.596000000000004</v>
      </c>
      <c r="L47" s="31">
        <f t="shared" si="12"/>
        <v>-67240.000000000597</v>
      </c>
      <c r="M47" s="32">
        <f t="shared" si="13"/>
        <v>-103517.20999999999</v>
      </c>
      <c r="N47" s="82">
        <f t="shared" si="14"/>
        <v>814699.14349961968</v>
      </c>
      <c r="O47" s="82"/>
      <c r="P47" s="82"/>
      <c r="Q47" s="82">
        <f>$G$5*SUM($O$14:O47)-$H$5*SUM($P$14:P47)</f>
        <v>-685953.76080000005</v>
      </c>
      <c r="R47" s="82">
        <f t="shared" si="15"/>
        <v>128745.38269961963</v>
      </c>
      <c r="S47" s="143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25"/>
        <v>80.45</v>
      </c>
      <c r="AH47" s="46">
        <f t="shared" si="26"/>
        <v>-224774.60787946047</v>
      </c>
      <c r="AI47" s="46">
        <f t="shared" si="56"/>
        <v>-193287.5</v>
      </c>
      <c r="AJ47" s="45">
        <f t="shared" si="28"/>
        <v>99.9921875</v>
      </c>
      <c r="AK47" s="46">
        <f t="shared" si="29"/>
        <v>67031.25</v>
      </c>
      <c r="AL47" s="47">
        <f t="shared" si="57"/>
        <v>-15023.698404947922</v>
      </c>
      <c r="AM47" s="45">
        <f t="shared" si="31"/>
        <v>111.73</v>
      </c>
      <c r="AN47" s="46">
        <f t="shared" si="32"/>
        <v>556211.94219758152</v>
      </c>
      <c r="AO47" s="47">
        <f t="shared" si="58"/>
        <v>-198810</v>
      </c>
      <c r="AP47" s="45">
        <f t="shared" si="34"/>
        <v>99.9921875</v>
      </c>
      <c r="AQ47" s="46">
        <f t="shared" si="35"/>
        <v>58437.5</v>
      </c>
      <c r="AR47" s="47">
        <f t="shared" si="59"/>
        <v>-13097.583224826391</v>
      </c>
      <c r="AS47" s="45">
        <f t="shared" si="37"/>
        <v>101.75</v>
      </c>
      <c r="AT47" s="46">
        <f t="shared" si="38"/>
        <v>121875</v>
      </c>
      <c r="AU47" s="47">
        <f t="shared" si="60"/>
        <v>144.05989583334303</v>
      </c>
      <c r="AV47" s="45">
        <f t="shared" si="40"/>
        <v>102.109375</v>
      </c>
      <c r="AW47" s="46">
        <f t="shared" si="41"/>
        <v>488906.25</v>
      </c>
      <c r="AX47" s="47">
        <f t="shared" si="61"/>
        <v>8605.1706380208416</v>
      </c>
      <c r="AY47" s="82">
        <f t="shared" si="62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6"/>
        <v>-234486.23727834862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7"/>
        <v>107.01220000000001</v>
      </c>
      <c r="BT47" s="46">
        <f t="shared" si="44"/>
        <v>-7185.9999999998081</v>
      </c>
      <c r="BU47" s="46">
        <f t="shared" si="45"/>
        <v>13055.555555555557</v>
      </c>
      <c r="BV47" s="45">
        <f t="shared" si="46"/>
        <v>51.024000000000001</v>
      </c>
      <c r="BW47" s="46">
        <f t="shared" si="47"/>
        <v>-3847.5000000000177</v>
      </c>
      <c r="BX47" s="47">
        <f t="shared" si="48"/>
        <v>13055.555555555558</v>
      </c>
      <c r="BY47" s="45">
        <f t="shared" si="49"/>
        <v>-3338.4999999997926</v>
      </c>
      <c r="CA47" s="129">
        <v>45820.625</v>
      </c>
      <c r="CB47" s="54">
        <v>106.71720000000001</v>
      </c>
      <c r="CC47" s="129">
        <v>45820.625</v>
      </c>
      <c r="CD47" s="54">
        <v>53.576999999999998</v>
      </c>
      <c r="CF47" s="131">
        <v>45943.625</v>
      </c>
      <c r="CG47" s="45">
        <f t="shared" si="18"/>
        <v>260.25400000000002</v>
      </c>
      <c r="CH47" s="46">
        <f t="shared" si="50"/>
        <v>13674.222222222181</v>
      </c>
      <c r="CI47" s="46">
        <f t="shared" si="51"/>
        <v>14506.172839506173</v>
      </c>
      <c r="CJ47" s="45">
        <f t="shared" si="52"/>
        <v>53.084000000000003</v>
      </c>
      <c r="CK47" s="46">
        <f t="shared" si="53"/>
        <v>7787.7999999999902</v>
      </c>
      <c r="CL47" s="47">
        <f t="shared" si="54"/>
        <v>13055.555555555558</v>
      </c>
      <c r="CM47" s="45">
        <f t="shared" si="55"/>
        <v>7337.0395061728086</v>
      </c>
      <c r="CO47" s="129">
        <v>45820.625</v>
      </c>
      <c r="CP47" s="54">
        <v>289.94499999999999</v>
      </c>
      <c r="CQ47" s="129">
        <v>45820.625</v>
      </c>
      <c r="CR47" s="54">
        <v>55.628</v>
      </c>
      <c r="CS47" s="54"/>
      <c r="CT47" s="54"/>
      <c r="CU47" s="54"/>
      <c r="CV47" s="54"/>
      <c r="CW47" s="54"/>
      <c r="CX47" s="54"/>
      <c r="CY47" s="54"/>
      <c r="DF47" s="142">
        <f>VLOOKUP(AF48,$A$14:$A$86,1)</f>
        <v>45944.625</v>
      </c>
      <c r="DG47" s="58">
        <f>VLOOKUP(DF47,A48:R120,18)</f>
        <v>-146935.20399598725</v>
      </c>
      <c r="DH47" s="58">
        <f>VLOOKUP(DF47,AF48:BC84,24)</f>
        <v>-308327.44804738241</v>
      </c>
      <c r="DI47" s="58">
        <v>-3885.9999999999745</v>
      </c>
      <c r="DJ47" s="58">
        <v>5910.5037037036855</v>
      </c>
      <c r="DK47" s="58">
        <f>DG47-DG46</f>
        <v>910.07319429918425</v>
      </c>
      <c r="DL47" s="58">
        <f>DH47-DH46</f>
        <v>-73841.210769033787</v>
      </c>
      <c r="DM47" s="58">
        <f t="shared" si="19"/>
        <v>-547.5000000001819</v>
      </c>
      <c r="DN47" s="58">
        <f t="shared" si="20"/>
        <v>-1426.5358024691232</v>
      </c>
      <c r="DO47" s="58">
        <f t="shared" si="2"/>
        <v>910.07319429918425</v>
      </c>
      <c r="DP47" s="58">
        <f t="shared" si="3"/>
        <v>-69451.878259429184</v>
      </c>
      <c r="DQ47" s="58">
        <f t="shared" si="4"/>
        <v>-30648.243651024011</v>
      </c>
      <c r="DR47" s="58">
        <f t="shared" si="5"/>
        <v>-50009.897106373101</v>
      </c>
      <c r="DS47" s="58">
        <f>SUM($DO$13:DO47)</f>
        <v>-287784.68899149232</v>
      </c>
      <c r="DT47" s="58">
        <f>SUM($DP$13:DP47)</f>
        <v>-289999.58373932121</v>
      </c>
      <c r="DU47" s="58">
        <f>SUM(DQ$13:DQ47)</f>
        <v>-217532.55676317602</v>
      </c>
      <c r="DV47" s="58">
        <f>SUM(DR$13:DR47)</f>
        <v>207203.83011589793</v>
      </c>
      <c r="DZ47" s="133">
        <v>45944.625</v>
      </c>
      <c r="EA47" s="54">
        <v>-287784.68899149232</v>
      </c>
      <c r="EB47" s="54">
        <v>-289999.58373932121</v>
      </c>
      <c r="EC47" s="54">
        <v>-217532.55676317602</v>
      </c>
      <c r="ED47" s="54">
        <v>207203.83011589793</v>
      </c>
    </row>
    <row r="48" spans="1:134" x14ac:dyDescent="0.3">
      <c r="A48" s="142">
        <v>45894.625</v>
      </c>
      <c r="B48" s="76">
        <f t="shared" si="21"/>
        <v>94.76</v>
      </c>
      <c r="C48" s="31">
        <f t="shared" si="6"/>
        <v>228966.98615548215</v>
      </c>
      <c r="D48" s="32">
        <f t="shared" si="7"/>
        <v>-140999.99999999997</v>
      </c>
      <c r="E48" s="76">
        <f t="shared" si="22"/>
        <v>100.916</v>
      </c>
      <c r="F48" s="31">
        <f t="shared" si="8"/>
        <v>-65000.000000000568</v>
      </c>
      <c r="G48" s="32">
        <f t="shared" si="9"/>
        <v>-50199.847999999984</v>
      </c>
      <c r="H48" s="76">
        <f t="shared" si="23"/>
        <v>120.28</v>
      </c>
      <c r="I48" s="31">
        <f t="shared" si="10"/>
        <v>-571452.0098441384</v>
      </c>
      <c r="J48" s="32">
        <f t="shared" si="11"/>
        <v>-242519.99999999997</v>
      </c>
      <c r="K48" s="76">
        <f t="shared" si="24"/>
        <v>99.394999999999996</v>
      </c>
      <c r="L48" s="31">
        <f t="shared" si="12"/>
        <v>-149650.00000000373</v>
      </c>
      <c r="M48" s="32">
        <f t="shared" si="13"/>
        <v>-110418.35733333332</v>
      </c>
      <c r="N48" s="82">
        <f t="shared" si="14"/>
        <v>757070.48666628415</v>
      </c>
      <c r="O48" s="82"/>
      <c r="P48" s="82"/>
      <c r="Q48" s="82">
        <f>$G$5*SUM($O$14:O48)-$H$5*SUM($P$14:P48)</f>
        <v>-685953.76080000005</v>
      </c>
      <c r="R48" s="82">
        <f t="shared" si="15"/>
        <v>71116.725866284105</v>
      </c>
      <c r="S48" s="143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25"/>
        <v>80.540000000000006</v>
      </c>
      <c r="AH48" s="46">
        <f t="shared" si="26"/>
        <v>-185871.31036185921</v>
      </c>
      <c r="AI48" s="46">
        <f t="shared" si="56"/>
        <v>-197400</v>
      </c>
      <c r="AJ48" s="45">
        <f t="shared" si="28"/>
        <v>100.1328125</v>
      </c>
      <c r="AK48" s="46">
        <f t="shared" si="29"/>
        <v>94453.125</v>
      </c>
      <c r="AL48" s="47">
        <f t="shared" si="57"/>
        <v>-15343.3515625</v>
      </c>
      <c r="AM48" s="45">
        <f t="shared" si="31"/>
        <v>112.1</v>
      </c>
      <c r="AN48" s="46">
        <f t="shared" si="32"/>
        <v>677269.83549940737</v>
      </c>
      <c r="AO48" s="47">
        <f t="shared" si="58"/>
        <v>-203040</v>
      </c>
      <c r="AP48" s="45">
        <f t="shared" si="34"/>
        <v>100.1328125</v>
      </c>
      <c r="AQ48" s="46">
        <f t="shared" si="35"/>
        <v>82343.75</v>
      </c>
      <c r="AR48" s="47">
        <f t="shared" si="59"/>
        <v>-13376.255208333328</v>
      </c>
      <c r="AS48" s="45">
        <f t="shared" si="37"/>
        <v>101.859375</v>
      </c>
      <c r="AT48" s="46">
        <f t="shared" si="38"/>
        <v>130078.12500000001</v>
      </c>
      <c r="AU48" s="47">
        <f t="shared" si="60"/>
        <v>147.125</v>
      </c>
      <c r="AV48" s="45">
        <f t="shared" si="40"/>
        <v>102.140625</v>
      </c>
      <c r="AW48" s="46">
        <f t="shared" si="41"/>
        <v>492187.5</v>
      </c>
      <c r="AX48" s="47">
        <f t="shared" si="61"/>
        <v>8788.2593750000087</v>
      </c>
      <c r="AY48" s="82">
        <f t="shared" si="62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6"/>
        <v>-308327.44804738241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7"/>
        <v>107.4841</v>
      </c>
      <c r="BT48" s="46">
        <f t="shared" si="44"/>
        <v>2252.0000000000095</v>
      </c>
      <c r="BU48" s="46">
        <f t="shared" si="45"/>
        <v>13333.333333333336</v>
      </c>
      <c r="BV48" s="45">
        <f t="shared" si="46"/>
        <v>48.805</v>
      </c>
      <c r="BW48" s="46">
        <f t="shared" si="47"/>
        <v>6137.9999999999873</v>
      </c>
      <c r="BX48" s="47">
        <f t="shared" si="48"/>
        <v>13333.333333333332</v>
      </c>
      <c r="BY48" s="45">
        <f t="shared" si="49"/>
        <v>-3885.9999999999745</v>
      </c>
      <c r="CA48" s="129">
        <v>45821.625</v>
      </c>
      <c r="CB48" s="54">
        <v>106.2491</v>
      </c>
      <c r="CC48" s="129">
        <v>45821.625</v>
      </c>
      <c r="CD48" s="54">
        <v>56.162999999999997</v>
      </c>
      <c r="CF48" s="131">
        <v>45944.625</v>
      </c>
      <c r="CG48" s="45">
        <f t="shared" si="18"/>
        <v>257.16699999999997</v>
      </c>
      <c r="CH48" s="46">
        <f t="shared" si="50"/>
        <v>16692.622222222224</v>
      </c>
      <c r="CI48" s="46">
        <f t="shared" si="51"/>
        <v>14814.814814814816</v>
      </c>
      <c r="CJ48" s="45">
        <f t="shared" si="52"/>
        <v>52.110999999999997</v>
      </c>
      <c r="CK48" s="46">
        <f t="shared" si="53"/>
        <v>12263.600000000019</v>
      </c>
      <c r="CL48" s="47">
        <f t="shared" si="54"/>
        <v>13333.333333333332</v>
      </c>
      <c r="CM48" s="45">
        <f t="shared" si="55"/>
        <v>5910.5037037036855</v>
      </c>
      <c r="CO48" s="129">
        <v>45821.625</v>
      </c>
      <c r="CP48" s="54">
        <v>299.64600000000002</v>
      </c>
      <c r="CQ48" s="129">
        <v>45821.625</v>
      </c>
      <c r="CR48" s="54">
        <v>57.968000000000004</v>
      </c>
      <c r="CS48" s="54"/>
      <c r="CT48" s="54"/>
      <c r="CU48" s="54"/>
      <c r="CV48" s="54"/>
      <c r="CW48" s="54"/>
      <c r="CX48" s="54"/>
      <c r="CY48" s="54"/>
      <c r="DF48" s="142">
        <f>VLOOKUP(AF49,$A$14:$A$86,1)</f>
        <v>45945.625</v>
      </c>
      <c r="DG48" s="58">
        <f>VLOOKUP(DF48,A49:R121,18)</f>
        <v>-86411.419812810724</v>
      </c>
      <c r="DH48" s="58">
        <f>VLOOKUP(DF48,AF49:BC85,24)</f>
        <v>-225204.88409246295</v>
      </c>
      <c r="DI48" s="58">
        <v>-2358.9999999997999</v>
      </c>
      <c r="DJ48" s="58">
        <v>7125.3012345678944</v>
      </c>
      <c r="DK48" s="58">
        <f>DG48-DG47</f>
        <v>60523.784183176525</v>
      </c>
      <c r="DL48" s="58">
        <f>DH48-DH47</f>
        <v>83122.56395491946</v>
      </c>
      <c r="DM48" s="58">
        <f t="shared" si="19"/>
        <v>1527.0000000001746</v>
      </c>
      <c r="DN48" s="58">
        <f t="shared" si="20"/>
        <v>1214.797530864209</v>
      </c>
      <c r="DO48" s="58">
        <f t="shared" si="2"/>
        <v>60523.784183176525</v>
      </c>
      <c r="DP48" s="58">
        <f t="shared" si="3"/>
        <v>78181.521297991334</v>
      </c>
      <c r="DQ48" s="58">
        <f t="shared" si="4"/>
        <v>85479.211059549707</v>
      </c>
      <c r="DR48" s="58">
        <f t="shared" si="5"/>
        <v>42587.013531972079</v>
      </c>
      <c r="DS48" s="58">
        <f>SUM($DO$13:DO48)</f>
        <v>-227260.9048083158</v>
      </c>
      <c r="DT48" s="58">
        <f>SUM($DP$13:DP48)</f>
        <v>-211818.06244132988</v>
      </c>
      <c r="DU48" s="58">
        <f>SUM(DQ$13:DQ48)</f>
        <v>-132053.34570362631</v>
      </c>
      <c r="DV48" s="58">
        <f>SUM(DR$13:DR48)</f>
        <v>249790.84364787</v>
      </c>
      <c r="DZ48" s="133">
        <v>45945.625</v>
      </c>
      <c r="EA48" s="54">
        <v>-227260.9048083158</v>
      </c>
      <c r="EB48" s="54">
        <v>-211818.06244132988</v>
      </c>
      <c r="EC48" s="54">
        <v>-132053.34570362631</v>
      </c>
      <c r="ED48" s="54">
        <v>249790.84364787</v>
      </c>
    </row>
    <row r="49" spans="1:134" x14ac:dyDescent="0.3">
      <c r="A49" s="142">
        <v>45895.625</v>
      </c>
      <c r="B49" s="76">
        <f t="shared" si="21"/>
        <v>94.59</v>
      </c>
      <c r="C49" s="31">
        <f t="shared" si="6"/>
        <v>183706.07028753706</v>
      </c>
      <c r="D49" s="32">
        <f t="shared" si="7"/>
        <v>-143937.49999999997</v>
      </c>
      <c r="E49" s="76">
        <f t="shared" si="22"/>
        <v>101.051</v>
      </c>
      <c r="F49" s="31">
        <f t="shared" si="8"/>
        <v>-37999.999999999542</v>
      </c>
      <c r="G49" s="32">
        <f t="shared" si="9"/>
        <v>-51245.678166666636</v>
      </c>
      <c r="H49" s="76">
        <f t="shared" si="23"/>
        <v>120.28</v>
      </c>
      <c r="I49" s="31">
        <f t="shared" si="10"/>
        <v>-571452.0098441384</v>
      </c>
      <c r="J49" s="32">
        <f t="shared" si="11"/>
        <v>-247572.49999999994</v>
      </c>
      <c r="K49" s="76">
        <f t="shared" si="24"/>
        <v>99.643000000000001</v>
      </c>
      <c r="L49" s="31">
        <f t="shared" si="12"/>
        <v>-47970.000000001812</v>
      </c>
      <c r="M49" s="32">
        <f t="shared" si="13"/>
        <v>-112718.73977777774</v>
      </c>
      <c r="N49" s="82">
        <f t="shared" si="14"/>
        <v>787350.01852056209</v>
      </c>
      <c r="O49" s="82"/>
      <c r="P49" s="82"/>
      <c r="Q49" s="82">
        <f>$G$5*SUM($O$14:O49)-$H$5*SUM($P$14:P49)</f>
        <v>-685953.76080000005</v>
      </c>
      <c r="R49" s="82">
        <f t="shared" si="15"/>
        <v>101396.25772056205</v>
      </c>
      <c r="S49" s="143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25"/>
        <v>80.8</v>
      </c>
      <c r="AH49" s="46">
        <f t="shared" si="26"/>
        <v>-73484.006422130929</v>
      </c>
      <c r="AI49" s="46">
        <f t="shared" si="56"/>
        <v>-201512.49999999994</v>
      </c>
      <c r="AJ49" s="45">
        <f t="shared" si="28"/>
        <v>100.0234375</v>
      </c>
      <c r="AK49" s="46">
        <f t="shared" si="29"/>
        <v>73125</v>
      </c>
      <c r="AL49" s="47">
        <f t="shared" si="57"/>
        <v>-15663.004720052078</v>
      </c>
      <c r="AM49" s="45">
        <f t="shared" si="31"/>
        <v>112.1</v>
      </c>
      <c r="AN49" s="46">
        <f t="shared" si="32"/>
        <v>677269.83549940737</v>
      </c>
      <c r="AO49" s="47">
        <f t="shared" si="58"/>
        <v>-207270</v>
      </c>
      <c r="AP49" s="45">
        <f t="shared" si="34"/>
        <v>100.0234375</v>
      </c>
      <c r="AQ49" s="46">
        <f t="shared" si="35"/>
        <v>63750</v>
      </c>
      <c r="AR49" s="47">
        <f t="shared" si="59"/>
        <v>-13654.927191840281</v>
      </c>
      <c r="AS49" s="45">
        <f t="shared" si="37"/>
        <v>101.734375</v>
      </c>
      <c r="AT49" s="46">
        <f t="shared" si="38"/>
        <v>120703.125</v>
      </c>
      <c r="AU49" s="47">
        <f t="shared" si="60"/>
        <v>150.19010416667152</v>
      </c>
      <c r="AV49" s="45">
        <f t="shared" si="40"/>
        <v>101.921875</v>
      </c>
      <c r="AW49" s="46">
        <f t="shared" si="41"/>
        <v>469218.75</v>
      </c>
      <c r="AX49" s="47">
        <f t="shared" si="61"/>
        <v>8971.3481119791686</v>
      </c>
      <c r="AY49" s="82">
        <f t="shared" si="62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6"/>
        <v>-225204.88409246295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7"/>
        <v>107.62390000000001</v>
      </c>
      <c r="BT49" s="46">
        <f t="shared" si="44"/>
        <v>5048.0000000001719</v>
      </c>
      <c r="BU49" s="46">
        <f t="shared" si="45"/>
        <v>13611.111111111109</v>
      </c>
      <c r="BV49" s="45">
        <f t="shared" si="46"/>
        <v>48.523000000000003</v>
      </c>
      <c r="BW49" s="46">
        <f t="shared" si="47"/>
        <v>7406.9999999999709</v>
      </c>
      <c r="BX49" s="47">
        <f t="shared" si="48"/>
        <v>13611.111111111109</v>
      </c>
      <c r="BY49" s="45">
        <f t="shared" si="49"/>
        <v>-2358.9999999997999</v>
      </c>
      <c r="CA49" s="129">
        <v>45824.625</v>
      </c>
      <c r="CB49" s="54">
        <v>106.6006</v>
      </c>
      <c r="CC49" s="129">
        <v>45824.625</v>
      </c>
      <c r="CD49" s="54">
        <v>54.46</v>
      </c>
      <c r="CF49" s="131">
        <v>45945.625</v>
      </c>
      <c r="CG49" s="45">
        <f t="shared" si="18"/>
        <v>245.131</v>
      </c>
      <c r="CH49" s="46">
        <f t="shared" si="50"/>
        <v>28461.155555555535</v>
      </c>
      <c r="CI49" s="46">
        <f t="shared" si="51"/>
        <v>15123.456790123455</v>
      </c>
      <c r="CJ49" s="45">
        <f t="shared" si="52"/>
        <v>49.81</v>
      </c>
      <c r="CK49" s="46">
        <f t="shared" si="53"/>
        <v>22848.19999999999</v>
      </c>
      <c r="CL49" s="47">
        <f t="shared" si="54"/>
        <v>13611.111111111109</v>
      </c>
      <c r="CM49" s="45">
        <f t="shared" si="55"/>
        <v>7125.3012345678944</v>
      </c>
      <c r="CO49" s="129">
        <v>45824.625</v>
      </c>
      <c r="CP49" s="54">
        <v>290.31200000000001</v>
      </c>
      <c r="CQ49" s="129">
        <v>45824.625</v>
      </c>
      <c r="CR49" s="54">
        <v>55.962000000000003</v>
      </c>
      <c r="CS49" s="54"/>
      <c r="CT49" s="54"/>
      <c r="CU49" s="54"/>
      <c r="CV49" s="54"/>
      <c r="CW49" s="54"/>
      <c r="CX49" s="54"/>
      <c r="CY49" s="54"/>
      <c r="DF49" s="142">
        <f>VLOOKUP(AF50,$A$14:$A$86,1)</f>
        <v>45946.625</v>
      </c>
      <c r="DG49" s="58">
        <f>VLOOKUP(DF49,A50:R122,18)</f>
        <v>-132452.11124250438</v>
      </c>
      <c r="DH49" s="58">
        <f>VLOOKUP(DF49,AF50:BC86,24)</f>
        <v>-347062.47488751484</v>
      </c>
      <c r="DI49" s="58">
        <v>-3430.4999999999472</v>
      </c>
      <c r="DJ49" s="58">
        <v>5217.7876543209713</v>
      </c>
      <c r="DK49" s="58">
        <f>DG49-DG48</f>
        <v>-46040.691429693659</v>
      </c>
      <c r="DL49" s="58">
        <f>DH49-DH48</f>
        <v>-121857.59079505189</v>
      </c>
      <c r="DM49" s="58">
        <f t="shared" si="19"/>
        <v>-1071.5000000001473</v>
      </c>
      <c r="DN49" s="58">
        <f t="shared" si="20"/>
        <v>-1907.5135802469231</v>
      </c>
      <c r="DO49" s="58">
        <f t="shared" si="2"/>
        <v>-46040.691429693659</v>
      </c>
      <c r="DP49" s="58">
        <f t="shared" si="3"/>
        <v>-114614.02748875895</v>
      </c>
      <c r="DQ49" s="58">
        <f t="shared" si="4"/>
        <v>-59980.991912449004</v>
      </c>
      <c r="DR49" s="58">
        <f t="shared" si="5"/>
        <v>-66871.478242637924</v>
      </c>
      <c r="DS49" s="58">
        <f>SUM($DO$13:DO49)</f>
        <v>-273301.59623800946</v>
      </c>
      <c r="DT49" s="58">
        <f>SUM($DP$13:DP49)</f>
        <v>-326432.08993008884</v>
      </c>
      <c r="DU49" s="58">
        <f>SUM(DQ$13:DQ49)</f>
        <v>-192034.33761607533</v>
      </c>
      <c r="DV49" s="58">
        <f>SUM(DR$13:DR49)</f>
        <v>182919.36540523206</v>
      </c>
      <c r="DZ49" s="133">
        <v>45946.625</v>
      </c>
      <c r="EA49" s="54">
        <v>-273301.59623800946</v>
      </c>
      <c r="EB49" s="54">
        <v>-326432.08993008884</v>
      </c>
      <c r="EC49" s="54">
        <v>-192034.33761607533</v>
      </c>
      <c r="ED49" s="54">
        <v>182919.36540523206</v>
      </c>
    </row>
    <row r="50" spans="1:134" x14ac:dyDescent="0.3">
      <c r="A50" s="142">
        <v>45896.625</v>
      </c>
      <c r="B50" s="76">
        <f t="shared" si="21"/>
        <v>94.56</v>
      </c>
      <c r="C50" s="31">
        <f t="shared" si="6"/>
        <v>175718.84984025621</v>
      </c>
      <c r="D50" s="32">
        <f t="shared" si="7"/>
        <v>-146875</v>
      </c>
      <c r="E50" s="76">
        <f t="shared" si="22"/>
        <v>101.142</v>
      </c>
      <c r="F50" s="31">
        <f t="shared" si="8"/>
        <v>-19800.000000000749</v>
      </c>
      <c r="G50" s="32">
        <f t="shared" si="9"/>
        <v>-52291.508333333331</v>
      </c>
      <c r="H50" s="76">
        <f t="shared" si="23"/>
        <v>120.28</v>
      </c>
      <c r="I50" s="31">
        <f t="shared" si="10"/>
        <v>-571452.0098441384</v>
      </c>
      <c r="J50" s="32">
        <f t="shared" si="11"/>
        <v>-252625</v>
      </c>
      <c r="K50" s="76">
        <f t="shared" si="24"/>
        <v>99.801000000000002</v>
      </c>
      <c r="L50" s="31">
        <f t="shared" si="12"/>
        <v>16809.999999998694</v>
      </c>
      <c r="M50" s="32">
        <f t="shared" si="13"/>
        <v>-115019.12222222221</v>
      </c>
      <c r="N50" s="82">
        <f t="shared" si="14"/>
        <v>826803.24579550512</v>
      </c>
      <c r="O50" s="82"/>
      <c r="P50" s="82"/>
      <c r="Q50" s="82">
        <f>$G$5*SUM($O$14:O50)-$H$5*SUM($P$14:P50)</f>
        <v>-685953.76080000005</v>
      </c>
      <c r="R50" s="82">
        <f t="shared" si="15"/>
        <v>140849.48499550507</v>
      </c>
      <c r="S50" s="143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25"/>
        <v>80.510000000000005</v>
      </c>
      <c r="AH50" s="46">
        <f t="shared" si="26"/>
        <v>-198839.07620105834</v>
      </c>
      <c r="AI50" s="46">
        <f t="shared" si="56"/>
        <v>-205624.99999999997</v>
      </c>
      <c r="AJ50" s="45">
        <f t="shared" si="28"/>
        <v>100.359375</v>
      </c>
      <c r="AK50" s="46">
        <f t="shared" si="29"/>
        <v>138632.8125</v>
      </c>
      <c r="AL50" s="47">
        <f t="shared" si="57"/>
        <v>-15982.657877604172</v>
      </c>
      <c r="AM50" s="45">
        <f t="shared" si="31"/>
        <v>112.42</v>
      </c>
      <c r="AN50" s="46">
        <f t="shared" si="32"/>
        <v>781968.55403072259</v>
      </c>
      <c r="AO50" s="47">
        <f t="shared" si="58"/>
        <v>-211500</v>
      </c>
      <c r="AP50" s="45">
        <f t="shared" si="34"/>
        <v>100.359375</v>
      </c>
      <c r="AQ50" s="46">
        <f t="shared" si="35"/>
        <v>120859.375</v>
      </c>
      <c r="AR50" s="47">
        <f t="shared" si="59"/>
        <v>-13933.599175347219</v>
      </c>
      <c r="AS50" s="45">
        <f t="shared" si="37"/>
        <v>102.234375</v>
      </c>
      <c r="AT50" s="46">
        <f t="shared" si="38"/>
        <v>158203.125</v>
      </c>
      <c r="AU50" s="47">
        <f t="shared" si="60"/>
        <v>153.25520833334303</v>
      </c>
      <c r="AV50" s="45">
        <f t="shared" si="40"/>
        <v>102.671875</v>
      </c>
      <c r="AW50" s="46">
        <f t="shared" si="41"/>
        <v>547968.75</v>
      </c>
      <c r="AX50" s="47">
        <f t="shared" si="61"/>
        <v>9154.436848958343</v>
      </c>
      <c r="AY50" s="82">
        <f t="shared" si="62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6"/>
        <v>-347062.47488751484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7"/>
        <v>107.2029</v>
      </c>
      <c r="BT50" s="46">
        <f t="shared" si="44"/>
        <v>-3371.9999999999573</v>
      </c>
      <c r="BU50" s="46">
        <f t="shared" si="45"/>
        <v>13888.888888888891</v>
      </c>
      <c r="BV50" s="45">
        <f t="shared" si="46"/>
        <v>50.155999999999999</v>
      </c>
      <c r="BW50" s="46">
        <f t="shared" si="47"/>
        <v>58.499999999991566</v>
      </c>
      <c r="BX50" s="47">
        <f t="shared" si="48"/>
        <v>13888.888888888891</v>
      </c>
      <c r="BY50" s="45">
        <f t="shared" si="49"/>
        <v>-3430.4999999999472</v>
      </c>
      <c r="CA50" s="129">
        <v>45825.625</v>
      </c>
      <c r="CB50" s="54">
        <v>106.1914</v>
      </c>
      <c r="CC50" s="129">
        <v>45825.625</v>
      </c>
      <c r="CD50" s="54">
        <v>56.384</v>
      </c>
      <c r="CF50" s="131">
        <v>45946.625</v>
      </c>
      <c r="CG50" s="45">
        <f t="shared" si="18"/>
        <v>250.49600000000001</v>
      </c>
      <c r="CH50" s="46">
        <f t="shared" si="50"/>
        <v>23215.377777777747</v>
      </c>
      <c r="CI50" s="46">
        <f t="shared" si="51"/>
        <v>15432.0987654321</v>
      </c>
      <c r="CJ50" s="45">
        <f t="shared" si="52"/>
        <v>50.529000000000003</v>
      </c>
      <c r="CK50" s="46">
        <f t="shared" si="53"/>
        <v>19540.799999999988</v>
      </c>
      <c r="CL50" s="47">
        <f t="shared" si="54"/>
        <v>13888.888888888891</v>
      </c>
      <c r="CM50" s="45">
        <f t="shared" si="55"/>
        <v>5217.7876543209713</v>
      </c>
      <c r="CO50" s="129">
        <v>45825.625</v>
      </c>
      <c r="CP50" s="54">
        <v>296.12900000000002</v>
      </c>
      <c r="CQ50" s="129">
        <v>45825.625</v>
      </c>
      <c r="CR50" s="54">
        <v>57.487000000000002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1"/>
        <v>94.44</v>
      </c>
      <c r="C51" s="31">
        <f t="shared" si="6"/>
        <v>143769.96805111619</v>
      </c>
      <c r="D51" s="32">
        <f t="shared" si="7"/>
        <v>-149812.5</v>
      </c>
      <c r="E51" s="76">
        <f t="shared" si="22"/>
        <v>101.092</v>
      </c>
      <c r="F51" s="31">
        <f t="shared" si="8"/>
        <v>-29800.000000000182</v>
      </c>
      <c r="G51" s="32">
        <f t="shared" si="9"/>
        <v>-53337.338499999983</v>
      </c>
      <c r="H51" s="76">
        <f t="shared" si="23"/>
        <v>120.28</v>
      </c>
      <c r="I51" s="31">
        <f t="shared" si="10"/>
        <v>-571452.0098441384</v>
      </c>
      <c r="J51" s="32">
        <f t="shared" si="11"/>
        <v>-257677.49999999997</v>
      </c>
      <c r="K51" s="76">
        <f t="shared" si="24"/>
        <v>99.775999999999996</v>
      </c>
      <c r="L51" s="31">
        <f t="shared" si="12"/>
        <v>6559.9999999963647</v>
      </c>
      <c r="M51" s="32">
        <f t="shared" si="13"/>
        <v>-117319.50466666663</v>
      </c>
      <c r="N51" s="82">
        <f t="shared" si="14"/>
        <v>795464.81172858458</v>
      </c>
      <c r="O51" s="82"/>
      <c r="P51" s="82"/>
      <c r="Q51" s="82">
        <f>$G$5*SUM($O$14:O51)-$H$5*SUM($P$14:P51)</f>
        <v>-685953.76080000005</v>
      </c>
      <c r="R51" s="82">
        <f t="shared" si="15"/>
        <v>109511.05092858453</v>
      </c>
      <c r="S51" s="143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45826.625</v>
      </c>
      <c r="CB51" s="54">
        <v>106.2077</v>
      </c>
      <c r="CC51" s="129">
        <v>45826.625</v>
      </c>
      <c r="CD51" s="54">
        <v>56.225000000000001</v>
      </c>
      <c r="CO51" s="129">
        <v>45826.625</v>
      </c>
      <c r="CP51" s="54">
        <v>299.76400000000001</v>
      </c>
      <c r="CQ51" s="129">
        <v>45826.625</v>
      </c>
      <c r="CR51" s="54">
        <v>58.424999999999997</v>
      </c>
    </row>
    <row r="52" spans="1:134" x14ac:dyDescent="0.3">
      <c r="A52" s="142">
        <v>45898.625</v>
      </c>
      <c r="B52" s="76">
        <f t="shared" si="21"/>
        <v>94.44</v>
      </c>
      <c r="C52" s="31">
        <f t="shared" si="6"/>
        <v>143769.96805111619</v>
      </c>
      <c r="D52" s="32">
        <f t="shared" si="7"/>
        <v>-152749.99999999997</v>
      </c>
      <c r="E52" s="76">
        <f t="shared" si="22"/>
        <v>101.096</v>
      </c>
      <c r="F52" s="31">
        <f t="shared" si="8"/>
        <v>-28999.999999999203</v>
      </c>
      <c r="G52" s="32">
        <f t="shared" si="9"/>
        <v>-54383.168666666665</v>
      </c>
      <c r="H52" s="76">
        <f t="shared" si="23"/>
        <v>120.25</v>
      </c>
      <c r="I52" s="31">
        <f t="shared" si="10"/>
        <v>-582034.45447087905</v>
      </c>
      <c r="J52" s="32">
        <f t="shared" si="11"/>
        <v>-262729.99999999994</v>
      </c>
      <c r="K52" s="76">
        <f t="shared" si="24"/>
        <v>99.783000000000001</v>
      </c>
      <c r="L52" s="31">
        <f t="shared" si="12"/>
        <v>9429.9999999984157</v>
      </c>
      <c r="M52" s="32">
        <f t="shared" si="13"/>
        <v>-119619.88711111112</v>
      </c>
      <c r="N52" s="82">
        <f t="shared" si="14"/>
        <v>808977.70407754835</v>
      </c>
      <c r="O52" s="82"/>
      <c r="P52" s="82"/>
      <c r="Q52" s="82">
        <f>$G$5*SUM($O$14:O52)-$H$5*SUM($P$14:P52)</f>
        <v>-685953.76080000005</v>
      </c>
      <c r="R52" s="82">
        <f t="shared" si="15"/>
        <v>123023.9432775483</v>
      </c>
      <c r="S52" s="143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45828.625</v>
      </c>
      <c r="CB52" s="54">
        <v>106.2469</v>
      </c>
      <c r="CC52" s="129">
        <v>45828.625</v>
      </c>
      <c r="CD52" s="54">
        <v>56.116999999999997</v>
      </c>
      <c r="CO52" s="129">
        <v>45827.625</v>
      </c>
      <c r="CP52" s="54">
        <v>309.26900000000001</v>
      </c>
      <c r="CQ52" s="129">
        <v>45827.625</v>
      </c>
      <c r="CR52" s="54">
        <v>60.579000000000001</v>
      </c>
    </row>
    <row r="53" spans="1:134" x14ac:dyDescent="0.3">
      <c r="A53" s="142">
        <v>45901.625</v>
      </c>
      <c r="B53" s="76">
        <f t="shared" si="21"/>
        <v>94.4</v>
      </c>
      <c r="C53" s="31">
        <f t="shared" si="6"/>
        <v>133120.34078807323</v>
      </c>
      <c r="D53" s="32">
        <f t="shared" si="7"/>
        <v>-161562.5</v>
      </c>
      <c r="E53" s="76">
        <f t="shared" si="22"/>
        <v>101.01900000000001</v>
      </c>
      <c r="F53" s="31">
        <f t="shared" si="8"/>
        <v>-44399.999999998843</v>
      </c>
      <c r="G53" s="32">
        <f t="shared" si="9"/>
        <v>-57520.65916666665</v>
      </c>
      <c r="H53" s="76">
        <f t="shared" si="23"/>
        <v>120.1</v>
      </c>
      <c r="I53" s="31">
        <f t="shared" si="10"/>
        <v>-634946.67760459706</v>
      </c>
      <c r="J53" s="32">
        <f t="shared" si="11"/>
        <v>-277887.5</v>
      </c>
      <c r="K53" s="76">
        <f t="shared" si="24"/>
        <v>99.632000000000005</v>
      </c>
      <c r="L53" s="31">
        <f t="shared" si="12"/>
        <v>-52480.000000000051</v>
      </c>
      <c r="M53" s="32">
        <f t="shared" si="13"/>
        <v>-126521.03444444446</v>
      </c>
      <c r="N53" s="82">
        <f t="shared" si="14"/>
        <v>807311.64311489125</v>
      </c>
      <c r="O53" s="82"/>
      <c r="P53" s="82"/>
      <c r="Q53" s="82">
        <f>$G$5*SUM($O$14:O53)-$H$5*SUM($P$14:P53)</f>
        <v>-685953.76080000005</v>
      </c>
      <c r="R53" s="82">
        <f t="shared" si="15"/>
        <v>121357.88231489121</v>
      </c>
      <c r="S53" s="143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45831.625</v>
      </c>
      <c r="CB53" s="54">
        <v>106.4867</v>
      </c>
      <c r="CC53" s="129">
        <v>45831.625</v>
      </c>
      <c r="CD53" s="54">
        <v>54.783000000000001</v>
      </c>
      <c r="CO53" s="129">
        <v>45828.625</v>
      </c>
      <c r="CP53" s="54">
        <v>304.85700000000003</v>
      </c>
      <c r="CQ53" s="129">
        <v>45828.625</v>
      </c>
      <c r="CR53" s="54">
        <v>59.311</v>
      </c>
    </row>
    <row r="54" spans="1:134" x14ac:dyDescent="0.3">
      <c r="A54" s="142">
        <v>45902.625</v>
      </c>
      <c r="B54" s="76">
        <f t="shared" si="21"/>
        <v>94.24</v>
      </c>
      <c r="C54" s="31">
        <f t="shared" si="6"/>
        <v>90521.831735884683</v>
      </c>
      <c r="D54" s="32">
        <f t="shared" si="7"/>
        <v>-164500</v>
      </c>
      <c r="E54" s="76">
        <f t="shared" si="22"/>
        <v>100.976</v>
      </c>
      <c r="F54" s="31">
        <f t="shared" si="8"/>
        <v>-53000.000000000116</v>
      </c>
      <c r="G54" s="32">
        <f t="shared" si="9"/>
        <v>-58566.489333333317</v>
      </c>
      <c r="H54" s="76">
        <f t="shared" si="23"/>
        <v>119.81</v>
      </c>
      <c r="I54" s="31">
        <f t="shared" si="10"/>
        <v>-737243.64232978143</v>
      </c>
      <c r="J54" s="32">
        <f t="shared" si="11"/>
        <v>-282940</v>
      </c>
      <c r="K54" s="76">
        <f t="shared" si="24"/>
        <v>99.481999999999999</v>
      </c>
      <c r="L54" s="31">
        <f t="shared" si="12"/>
        <v>-113980.00000000239</v>
      </c>
      <c r="M54" s="32">
        <f t="shared" si="13"/>
        <v>-128821.4168888889</v>
      </c>
      <c r="N54" s="82">
        <f t="shared" si="14"/>
        <v>814970.54651010828</v>
      </c>
      <c r="O54" s="82"/>
      <c r="P54" s="82"/>
      <c r="Q54" s="82">
        <f>$G$5*SUM($O$14:O54)-$H$5*SUM($P$14:P54)</f>
        <v>-685953.76080000005</v>
      </c>
      <c r="R54" s="82">
        <f t="shared" si="15"/>
        <v>129016.78571010823</v>
      </c>
      <c r="S54" s="143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  <c r="BR54" s="131"/>
      <c r="BS54" s="45"/>
      <c r="BT54" s="31"/>
      <c r="BU54" s="31"/>
      <c r="BV54" s="4"/>
      <c r="BW54" s="31"/>
      <c r="BX54" s="32"/>
      <c r="BY54" s="4"/>
      <c r="CA54" s="129">
        <v>45832.625</v>
      </c>
      <c r="CB54" s="54">
        <v>106.926</v>
      </c>
      <c r="CC54" s="129">
        <v>45832.625</v>
      </c>
      <c r="CD54" s="54">
        <v>52.908999999999999</v>
      </c>
      <c r="CO54" s="129">
        <v>45831.625</v>
      </c>
      <c r="CP54" s="54">
        <v>305.47399999999999</v>
      </c>
      <c r="CQ54" s="129">
        <v>45831.625</v>
      </c>
      <c r="CR54" s="54">
        <v>59.47</v>
      </c>
    </row>
    <row r="55" spans="1:134" x14ac:dyDescent="0.3">
      <c r="A55" s="142">
        <v>45903.625</v>
      </c>
      <c r="B55" s="76">
        <f t="shared" si="21"/>
        <v>94.38</v>
      </c>
      <c r="C55" s="31">
        <f t="shared" si="6"/>
        <v>127795.52715654897</v>
      </c>
      <c r="D55" s="32">
        <f t="shared" si="7"/>
        <v>-167437.5</v>
      </c>
      <c r="E55" s="76">
        <f t="shared" si="22"/>
        <v>101.038</v>
      </c>
      <c r="F55" s="31">
        <f t="shared" si="8"/>
        <v>-40600.000000000589</v>
      </c>
      <c r="G55" s="32">
        <f t="shared" si="9"/>
        <v>-59612.319499999983</v>
      </c>
      <c r="H55" s="76">
        <f t="shared" si="23"/>
        <v>120.08</v>
      </c>
      <c r="I55" s="31">
        <f t="shared" si="10"/>
        <v>-642001.64068909094</v>
      </c>
      <c r="J55" s="32">
        <f t="shared" si="11"/>
        <v>-287992.5</v>
      </c>
      <c r="K55" s="76">
        <f t="shared" si="24"/>
        <v>99.596000000000004</v>
      </c>
      <c r="L55" s="31">
        <f t="shared" si="12"/>
        <v>-67240.000000000597</v>
      </c>
      <c r="M55" s="32">
        <f t="shared" si="13"/>
        <v>-131121.79933333336</v>
      </c>
      <c r="N55" s="82">
        <f t="shared" si="14"/>
        <v>792202.68801230646</v>
      </c>
      <c r="O55" s="82"/>
      <c r="P55" s="82"/>
      <c r="Q55" s="82">
        <f>$G$5*SUM($O$14:O55)-$H$5*SUM($P$14:P55)</f>
        <v>-685953.76080000005</v>
      </c>
      <c r="R55" s="82">
        <f t="shared" si="15"/>
        <v>106248.92721230641</v>
      </c>
      <c r="S55" s="143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  <c r="BR55" s="131"/>
      <c r="BS55" s="45"/>
      <c r="BT55" s="31"/>
      <c r="BU55" s="31"/>
      <c r="BV55" s="4"/>
      <c r="BW55" s="31"/>
      <c r="BX55" s="32"/>
      <c r="BY55" s="4"/>
      <c r="CA55" s="129">
        <v>45833.625</v>
      </c>
      <c r="CB55" s="54">
        <v>106.8379</v>
      </c>
      <c r="CC55" s="129">
        <v>45833.625</v>
      </c>
      <c r="CD55" s="54">
        <v>53.393000000000001</v>
      </c>
      <c r="CO55" s="129">
        <v>45832.625</v>
      </c>
      <c r="CP55" s="54">
        <v>292.42599999999999</v>
      </c>
      <c r="CQ55" s="129">
        <v>45832.625</v>
      </c>
      <c r="CR55" s="54">
        <v>56.341999999999999</v>
      </c>
    </row>
    <row r="56" spans="1:134" x14ac:dyDescent="0.3">
      <c r="A56" s="142">
        <v>45904.625</v>
      </c>
      <c r="B56" s="76">
        <f t="shared" si="21"/>
        <v>94.54</v>
      </c>
      <c r="C56" s="31">
        <f t="shared" si="6"/>
        <v>170394.03620873194</v>
      </c>
      <c r="D56" s="32">
        <f t="shared" si="7"/>
        <v>-170375</v>
      </c>
      <c r="E56" s="76">
        <f t="shared" si="22"/>
        <v>101.06399999999999</v>
      </c>
      <c r="F56" s="31">
        <f t="shared" si="8"/>
        <v>-35400.000000001339</v>
      </c>
      <c r="G56" s="32">
        <f t="shared" si="9"/>
        <v>-60658.149666666664</v>
      </c>
      <c r="H56" s="76">
        <f t="shared" si="23"/>
        <v>120.3</v>
      </c>
      <c r="I56" s="31">
        <f t="shared" si="10"/>
        <v>-564397.04675963975</v>
      </c>
      <c r="J56" s="32">
        <f t="shared" si="11"/>
        <v>-293045</v>
      </c>
      <c r="K56" s="76">
        <f t="shared" si="24"/>
        <v>99.653999999999996</v>
      </c>
      <c r="L56" s="31">
        <f t="shared" si="12"/>
        <v>-43460.000000003587</v>
      </c>
      <c r="M56" s="32">
        <f t="shared" si="13"/>
        <v>-133422.18177777782</v>
      </c>
      <c r="N56" s="82">
        <f t="shared" si="14"/>
        <v>776637.05085725826</v>
      </c>
      <c r="O56" s="82"/>
      <c r="P56" s="82"/>
      <c r="Q56" s="82">
        <f>$G$5*SUM($O$14:O56)-$H$5*SUM($P$14:P56)</f>
        <v>-685953.76080000005</v>
      </c>
      <c r="R56" s="82">
        <f t="shared" si="15"/>
        <v>90683.290057258215</v>
      </c>
      <c r="S56" s="143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  <c r="BR56" s="131"/>
      <c r="BS56" s="45"/>
      <c r="BT56" s="31"/>
      <c r="BU56" s="31"/>
      <c r="BV56" s="4"/>
      <c r="BW56" s="31"/>
      <c r="BX56" s="32"/>
      <c r="BY56" s="4"/>
      <c r="CA56" s="129">
        <v>45834.625</v>
      </c>
      <c r="CB56" s="54">
        <v>107.0552</v>
      </c>
      <c r="CC56" s="129">
        <v>45834.625</v>
      </c>
      <c r="CD56" s="54">
        <v>52.463000000000001</v>
      </c>
      <c r="CO56" s="129">
        <v>45833.625</v>
      </c>
      <c r="CP56" s="54">
        <v>292.70999999999998</v>
      </c>
      <c r="CQ56" s="129">
        <v>45833.625</v>
      </c>
      <c r="CR56" s="54">
        <v>56.53</v>
      </c>
    </row>
    <row r="57" spans="1:134" x14ac:dyDescent="0.3">
      <c r="A57" s="142">
        <v>45905.625</v>
      </c>
      <c r="B57" s="76">
        <f t="shared" si="21"/>
        <v>94.64</v>
      </c>
      <c r="C57" s="31">
        <f t="shared" si="6"/>
        <v>197018.10436634769</v>
      </c>
      <c r="D57" s="32">
        <f t="shared" si="7"/>
        <v>-173312.5</v>
      </c>
      <c r="E57" s="76">
        <f t="shared" si="22"/>
        <v>101.19</v>
      </c>
      <c r="F57" s="31">
        <f t="shared" si="8"/>
        <v>-10200.000000000387</v>
      </c>
      <c r="G57" s="32">
        <f t="shared" si="9"/>
        <v>-61703.979833333331</v>
      </c>
      <c r="H57" s="76">
        <f t="shared" si="23"/>
        <v>120.64</v>
      </c>
      <c r="I57" s="31">
        <f t="shared" si="10"/>
        <v>-444462.67432321608</v>
      </c>
      <c r="J57" s="32">
        <f t="shared" si="11"/>
        <v>-298097.5</v>
      </c>
      <c r="K57" s="76">
        <f t="shared" si="24"/>
        <v>99.900999999999996</v>
      </c>
      <c r="L57" s="31">
        <f t="shared" si="12"/>
        <v>57809.999999996362</v>
      </c>
      <c r="M57" s="32">
        <f t="shared" si="13"/>
        <v>-135722.56422222222</v>
      </c>
      <c r="N57" s="82">
        <f t="shared" si="14"/>
        <v>760257.19430067169</v>
      </c>
      <c r="O57" s="82"/>
      <c r="P57" s="82"/>
      <c r="Q57" s="82">
        <f>$G$5*SUM($O$14:O57)-$H$5*SUM($P$14:P57)</f>
        <v>-685953.76080000005</v>
      </c>
      <c r="R57" s="82">
        <f t="shared" si="15"/>
        <v>74303.433500671643</v>
      </c>
      <c r="S57" s="143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  <c r="BR57" s="131"/>
      <c r="BS57" s="45"/>
      <c r="BT57" s="31"/>
      <c r="BU57" s="31"/>
      <c r="BV57" s="4"/>
      <c r="BW57" s="31"/>
      <c r="BX57" s="32"/>
      <c r="BY57" s="4"/>
      <c r="CA57" s="129">
        <v>45835.625</v>
      </c>
      <c r="CB57" s="54">
        <v>107.2032</v>
      </c>
      <c r="CC57" s="129">
        <v>45835.625</v>
      </c>
      <c r="CD57" s="54">
        <v>52.195</v>
      </c>
      <c r="CO57" s="129">
        <v>45834.625</v>
      </c>
      <c r="CP57" s="54">
        <v>290.971</v>
      </c>
      <c r="CQ57" s="129">
        <v>45834.625</v>
      </c>
      <c r="CR57" s="54">
        <v>56.253999999999998</v>
      </c>
    </row>
    <row r="58" spans="1:134" x14ac:dyDescent="0.3">
      <c r="A58" s="142">
        <v>45908.625</v>
      </c>
      <c r="B58" s="76">
        <f t="shared" si="21"/>
        <v>94.65</v>
      </c>
      <c r="C58" s="31">
        <f t="shared" si="6"/>
        <v>199680.51118210983</v>
      </c>
      <c r="D58" s="32">
        <f t="shared" si="7"/>
        <v>-182125</v>
      </c>
      <c r="E58" s="76">
        <f t="shared" si="22"/>
        <v>101.23099999999999</v>
      </c>
      <c r="F58" s="31">
        <f t="shared" si="8"/>
        <v>-2000.0000000010234</v>
      </c>
      <c r="G58" s="32">
        <f t="shared" si="9"/>
        <v>-64841.470333333316</v>
      </c>
      <c r="H58" s="76">
        <f t="shared" si="23"/>
        <v>120.74</v>
      </c>
      <c r="I58" s="31">
        <f t="shared" si="10"/>
        <v>-409187.85890074214</v>
      </c>
      <c r="J58" s="32">
        <f t="shared" si="11"/>
        <v>-313255</v>
      </c>
      <c r="K58" s="76">
        <f t="shared" si="24"/>
        <v>99.972999999999999</v>
      </c>
      <c r="L58" s="31">
        <f t="shared" si="12"/>
        <v>87329.999999997497</v>
      </c>
      <c r="M58" s="32">
        <f t="shared" si="13"/>
        <v>-142623.71155555558</v>
      </c>
      <c r="N58" s="82">
        <f t="shared" si="14"/>
        <v>751546.12886062812</v>
      </c>
      <c r="O58" s="82"/>
      <c r="P58" s="82"/>
      <c r="Q58" s="82">
        <f>$G$5*SUM($O$14:O58)-$H$5*SUM($P$14:P58)</f>
        <v>-685953.76080000005</v>
      </c>
      <c r="R58" s="82">
        <f t="shared" si="15"/>
        <v>65592.368060628069</v>
      </c>
      <c r="S58" s="143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  <c r="BR58" s="131"/>
      <c r="BS58" s="45"/>
      <c r="BT58" s="31"/>
      <c r="BU58" s="31"/>
      <c r="BV58" s="4"/>
      <c r="BW58" s="31"/>
      <c r="BX58" s="32"/>
      <c r="BY58" s="4"/>
      <c r="CA58" s="129">
        <v>45838.625</v>
      </c>
      <c r="CB58" s="54">
        <v>107.5166</v>
      </c>
      <c r="CC58" s="129">
        <v>45838.625</v>
      </c>
      <c r="CD58" s="54">
        <v>50.99</v>
      </c>
      <c r="CO58" s="129">
        <v>45835.625</v>
      </c>
      <c r="CP58" s="54">
        <v>285.11700000000002</v>
      </c>
      <c r="CQ58" s="129">
        <v>45835.625</v>
      </c>
      <c r="CR58" s="54">
        <v>54.988</v>
      </c>
    </row>
    <row r="59" spans="1:134" x14ac:dyDescent="0.3">
      <c r="A59" s="142">
        <v>45909.625</v>
      </c>
      <c r="B59" s="76">
        <f t="shared" si="21"/>
        <v>94.54</v>
      </c>
      <c r="C59" s="31">
        <f t="shared" si="6"/>
        <v>170394.03620873194</v>
      </c>
      <c r="D59" s="32">
        <f t="shared" si="7"/>
        <v>-185062.49999999997</v>
      </c>
      <c r="E59" s="76">
        <f t="shared" si="22"/>
        <v>101.163</v>
      </c>
      <c r="F59" s="31">
        <f t="shared" si="8"/>
        <v>-15600.000000000591</v>
      </c>
      <c r="G59" s="32">
        <f t="shared" si="9"/>
        <v>-65887.300500000012</v>
      </c>
      <c r="H59" s="76">
        <f t="shared" si="23"/>
        <v>120.66</v>
      </c>
      <c r="I59" s="31">
        <f t="shared" si="10"/>
        <v>-437407.71123872226</v>
      </c>
      <c r="J59" s="32">
        <f t="shared" si="11"/>
        <v>-318307.5</v>
      </c>
      <c r="K59" s="76">
        <f t="shared" si="24"/>
        <v>99.885999999999996</v>
      </c>
      <c r="L59" s="31">
        <f t="shared" si="12"/>
        <v>51659.999999996136</v>
      </c>
      <c r="M59" s="32">
        <f t="shared" si="13"/>
        <v>-144924.09400000004</v>
      </c>
      <c r="N59" s="82">
        <f t="shared" si="14"/>
        <v>729269.95394745097</v>
      </c>
      <c r="O59" s="82"/>
      <c r="P59" s="82"/>
      <c r="Q59" s="82">
        <f>$G$5*SUM($O$14:O59)-$H$5*SUM($P$14:P59)</f>
        <v>-685953.76080000005</v>
      </c>
      <c r="R59" s="82">
        <f t="shared" si="15"/>
        <v>43316.193147450918</v>
      </c>
      <c r="S59" s="143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  <c r="BR59" s="131"/>
      <c r="BS59" s="45"/>
      <c r="BT59" s="31"/>
      <c r="BU59" s="31"/>
      <c r="BV59" s="4"/>
      <c r="BW59" s="31"/>
      <c r="BX59" s="32"/>
      <c r="BY59" s="4"/>
      <c r="CA59" s="129">
        <v>45839.625</v>
      </c>
      <c r="CB59" s="54">
        <v>107.5767</v>
      </c>
      <c r="CC59" s="129">
        <v>45839.625</v>
      </c>
      <c r="CD59" s="54">
        <v>50.72</v>
      </c>
      <c r="CO59" s="129">
        <v>45838.625</v>
      </c>
      <c r="CP59" s="54">
        <v>282.50799999999998</v>
      </c>
      <c r="CQ59" s="129">
        <v>45838.625</v>
      </c>
      <c r="CR59" s="54">
        <v>54.523000000000003</v>
      </c>
    </row>
    <row r="60" spans="1:134" x14ac:dyDescent="0.3">
      <c r="A60" s="142">
        <v>45910.625</v>
      </c>
      <c r="B60" s="76">
        <f t="shared" si="21"/>
        <v>94.53</v>
      </c>
      <c r="C60" s="31">
        <f t="shared" si="6"/>
        <v>167731.62939296983</v>
      </c>
      <c r="D60" s="32">
        <f t="shared" si="7"/>
        <v>-188000</v>
      </c>
      <c r="E60" s="76">
        <f t="shared" si="22"/>
        <v>101.126</v>
      </c>
      <c r="F60" s="31">
        <f t="shared" si="8"/>
        <v>-22999.999999998978</v>
      </c>
      <c r="G60" s="32">
        <f t="shared" si="9"/>
        <v>-66933.130666666664</v>
      </c>
      <c r="H60" s="76">
        <f t="shared" si="23"/>
        <v>120.75</v>
      </c>
      <c r="I60" s="31">
        <f t="shared" si="10"/>
        <v>-405660.37735849048</v>
      </c>
      <c r="J60" s="32">
        <f t="shared" si="11"/>
        <v>-323360</v>
      </c>
      <c r="K60" s="76">
        <f t="shared" si="24"/>
        <v>99.86</v>
      </c>
      <c r="L60" s="31">
        <f t="shared" si="12"/>
        <v>40999.999999997672</v>
      </c>
      <c r="M60" s="32">
        <f t="shared" si="13"/>
        <v>-147224.47644444447</v>
      </c>
      <c r="N60" s="82">
        <f t="shared" si="14"/>
        <v>692460.66097367916</v>
      </c>
      <c r="O60" s="82"/>
      <c r="P60" s="82"/>
      <c r="Q60" s="82">
        <f>$G$5*SUM($O$14:O60)-$H$5*SUM($P$14:P60)</f>
        <v>-685953.76080000005</v>
      </c>
      <c r="R60" s="82">
        <f t="shared" si="15"/>
        <v>6506.9001736791106</v>
      </c>
      <c r="S60" s="143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  <c r="BR60" s="131"/>
      <c r="BS60" s="45"/>
      <c r="BT60" s="31"/>
      <c r="BU60" s="31"/>
      <c r="BV60" s="4"/>
      <c r="BW60" s="31"/>
      <c r="BX60" s="32"/>
      <c r="BY60" s="4"/>
      <c r="CA60" s="129">
        <v>45840.625</v>
      </c>
      <c r="CB60" s="54">
        <v>107.69840000000001</v>
      </c>
      <c r="CC60" s="129">
        <v>45840.625</v>
      </c>
      <c r="CD60" s="54">
        <v>50.170999999999999</v>
      </c>
      <c r="CO60" s="129">
        <v>45839.625</v>
      </c>
      <c r="CP60" s="54">
        <v>283.149</v>
      </c>
      <c r="CQ60" s="129">
        <v>45839.625</v>
      </c>
      <c r="CR60" s="54">
        <v>54.335999999999999</v>
      </c>
    </row>
    <row r="61" spans="1:134" x14ac:dyDescent="0.3">
      <c r="A61" s="142">
        <v>45911.625</v>
      </c>
      <c r="B61" s="76">
        <f t="shared" si="21"/>
        <v>92.29</v>
      </c>
      <c r="C61" s="31">
        <f t="shared" si="6"/>
        <v>-428647.49733759201</v>
      </c>
      <c r="D61" s="32">
        <f t="shared" si="7"/>
        <v>-190937.49999999997</v>
      </c>
      <c r="E61" s="76">
        <f t="shared" si="22"/>
        <v>101.012</v>
      </c>
      <c r="F61" s="31">
        <f t="shared" si="8"/>
        <v>-45799.99999999984</v>
      </c>
      <c r="G61" s="32">
        <f t="shared" si="9"/>
        <v>-67978.960833333345</v>
      </c>
      <c r="H61" s="76">
        <f t="shared" si="23"/>
        <v>120.76</v>
      </c>
      <c r="I61" s="31">
        <f t="shared" si="10"/>
        <v>-402132.89581624354</v>
      </c>
      <c r="J61" s="32">
        <f t="shared" si="11"/>
        <v>-328412.5</v>
      </c>
      <c r="K61" s="76">
        <f t="shared" si="24"/>
        <v>99.715000000000003</v>
      </c>
      <c r="L61" s="31">
        <f t="shared" si="12"/>
        <v>-18450.000000000698</v>
      </c>
      <c r="M61" s="32">
        <f t="shared" si="13"/>
        <v>-149524.85888888888</v>
      </c>
      <c r="N61" s="82">
        <f t="shared" si="14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5"/>
        <v>14395.108923095191</v>
      </c>
      <c r="S61" s="143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  <c r="BR61" s="131"/>
      <c r="BS61" s="45"/>
      <c r="BT61" s="31"/>
      <c r="BU61" s="31"/>
      <c r="BV61" s="4"/>
      <c r="BW61" s="31"/>
      <c r="BX61" s="32"/>
      <c r="BY61" s="4"/>
      <c r="CA61" s="129">
        <v>45845.625</v>
      </c>
      <c r="CB61" s="54">
        <v>107.60639999999999</v>
      </c>
      <c r="CC61" s="129">
        <v>45845.625</v>
      </c>
      <c r="CD61" s="54">
        <v>50.64</v>
      </c>
      <c r="CO61" s="129">
        <v>45840.625</v>
      </c>
      <c r="CP61" s="54">
        <v>283.74200000000002</v>
      </c>
      <c r="CQ61" s="129">
        <v>45840.625</v>
      </c>
      <c r="CR61" s="54">
        <v>54.325000000000003</v>
      </c>
    </row>
    <row r="62" spans="1:134" ht="15" thickBot="1" x14ac:dyDescent="0.35">
      <c r="A62" s="142">
        <v>45912.625</v>
      </c>
      <c r="B62" s="76">
        <f t="shared" si="21"/>
        <v>92.46</v>
      </c>
      <c r="C62" s="31">
        <f t="shared" si="6"/>
        <v>-383386.58146965242</v>
      </c>
      <c r="D62" s="32">
        <f t="shared" si="7"/>
        <v>-193874.99999999997</v>
      </c>
      <c r="E62" s="76">
        <f t="shared" si="22"/>
        <v>100.934</v>
      </c>
      <c r="F62" s="31">
        <f t="shared" si="8"/>
        <v>-61400.000000000429</v>
      </c>
      <c r="G62" s="32">
        <f t="shared" si="9"/>
        <v>-69024.790999999983</v>
      </c>
      <c r="H62" s="76">
        <f t="shared" si="23"/>
        <v>120.63</v>
      </c>
      <c r="I62" s="31">
        <f t="shared" si="10"/>
        <v>-447990.15586546774</v>
      </c>
      <c r="J62" s="32">
        <f t="shared" si="11"/>
        <v>-333464.99999999994</v>
      </c>
      <c r="K62" s="76">
        <f t="shared" si="24"/>
        <v>99.519000000000005</v>
      </c>
      <c r="L62" s="31">
        <f t="shared" si="12"/>
        <v>-98809.999999999869</v>
      </c>
      <c r="M62" s="32">
        <f t="shared" si="13"/>
        <v>-151825.24133333334</v>
      </c>
      <c r="N62" s="82">
        <f t="shared" si="14"/>
        <v>83983.124062482471</v>
      </c>
      <c r="O62" s="82"/>
      <c r="P62" s="82"/>
      <c r="Q62" s="82">
        <f>$G$5*SUM($O$14:O62)-$H$5*SUM($P$14:P62)</f>
        <v>-42369.391500000027</v>
      </c>
      <c r="R62" s="82">
        <f t="shared" si="15"/>
        <v>41613.732562482444</v>
      </c>
      <c r="S62" s="143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  <c r="BR62" s="132"/>
      <c r="BS62" s="48"/>
      <c r="BT62" s="49"/>
      <c r="BU62" s="49"/>
      <c r="BV62" s="11"/>
      <c r="BW62" s="49"/>
      <c r="BX62" s="50"/>
      <c r="BY62" s="11"/>
      <c r="CA62" s="129">
        <v>45846.625</v>
      </c>
      <c r="CB62" s="54">
        <v>107.4332</v>
      </c>
      <c r="CC62" s="129">
        <v>45846.625</v>
      </c>
      <c r="CD62" s="54">
        <v>51.264000000000003</v>
      </c>
      <c r="CO62" s="129">
        <v>45841.625</v>
      </c>
      <c r="CP62" s="54">
        <v>278.61099999999999</v>
      </c>
      <c r="CQ62" s="129">
        <v>45841.625</v>
      </c>
      <c r="CR62" s="54">
        <v>53.073</v>
      </c>
    </row>
    <row r="63" spans="1:134" x14ac:dyDescent="0.3">
      <c r="A63" s="142">
        <v>45915.625</v>
      </c>
      <c r="B63" s="76">
        <f t="shared" si="21"/>
        <v>92.46</v>
      </c>
      <c r="C63" s="31">
        <f t="shared" si="6"/>
        <v>-383386.58146965242</v>
      </c>
      <c r="D63" s="32">
        <f t="shared" si="7"/>
        <v>-202687.5</v>
      </c>
      <c r="E63" s="76">
        <f t="shared" si="22"/>
        <v>100.944</v>
      </c>
      <c r="F63" s="31">
        <f t="shared" si="8"/>
        <v>-59399.999999999411</v>
      </c>
      <c r="G63" s="32">
        <f t="shared" si="9"/>
        <v>-72162.281499999997</v>
      </c>
      <c r="H63" s="76">
        <f t="shared" si="23"/>
        <v>120.7</v>
      </c>
      <c r="I63" s="31">
        <f t="shared" si="10"/>
        <v>-423297.78506972984</v>
      </c>
      <c r="J63" s="32">
        <f t="shared" si="11"/>
        <v>-348622.5</v>
      </c>
      <c r="K63" s="76">
        <f t="shared" si="24"/>
        <v>99.558000000000007</v>
      </c>
      <c r="L63" s="31">
        <f t="shared" si="12"/>
        <v>-82819.999999999258</v>
      </c>
      <c r="M63" s="32">
        <f t="shared" si="13"/>
        <v>-158726.38866666669</v>
      </c>
      <c r="N63" s="82">
        <f t="shared" si="14"/>
        <v>75862.096433410828</v>
      </c>
      <c r="O63" s="82"/>
      <c r="P63" s="82"/>
      <c r="Q63" s="82">
        <f>$G$5*SUM($O$14:O63)-$H$5*SUM($P$14:P63)</f>
        <v>-42369.391500000027</v>
      </c>
      <c r="R63" s="82">
        <f t="shared" si="15"/>
        <v>33492.704933410801</v>
      </c>
      <c r="S63" s="143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  <c r="BS63" s="58"/>
      <c r="BT63" s="58"/>
      <c r="BU63" s="58"/>
      <c r="BV63" s="58"/>
      <c r="BW63" s="58"/>
      <c r="BY63" s="57"/>
      <c r="CA63" s="129">
        <v>45847.625</v>
      </c>
      <c r="CB63" s="54">
        <v>107.717</v>
      </c>
      <c r="CC63" s="129">
        <v>45847.625</v>
      </c>
      <c r="CD63" s="54">
        <v>50.171999999999997</v>
      </c>
      <c r="CO63" s="129">
        <v>45842.625</v>
      </c>
      <c r="CP63" s="54">
        <v>284.7</v>
      </c>
      <c r="CQ63" s="129">
        <v>45842.625</v>
      </c>
      <c r="CR63" s="54">
        <v>54.459000000000003</v>
      </c>
    </row>
    <row r="64" spans="1:134" x14ac:dyDescent="0.3">
      <c r="A64" s="142">
        <v>45916.625</v>
      </c>
      <c r="B64" s="76">
        <f t="shared" si="21"/>
        <v>92.35</v>
      </c>
      <c r="C64" s="31">
        <f t="shared" si="6"/>
        <v>-412673.05644302757</v>
      </c>
      <c r="D64" s="32">
        <f t="shared" si="7"/>
        <v>-205625</v>
      </c>
      <c r="E64" s="76">
        <f t="shared" si="22"/>
        <v>100.953</v>
      </c>
      <c r="F64" s="31">
        <f t="shared" si="8"/>
        <v>-57599.999999999345</v>
      </c>
      <c r="G64" s="32">
        <f t="shared" si="9"/>
        <v>-73208.111666666664</v>
      </c>
      <c r="H64" s="76">
        <f t="shared" si="23"/>
        <v>120.66</v>
      </c>
      <c r="I64" s="31">
        <f t="shared" si="10"/>
        <v>-437407.71123872226</v>
      </c>
      <c r="J64" s="32">
        <f t="shared" si="11"/>
        <v>-353675</v>
      </c>
      <c r="K64" s="76">
        <f t="shared" si="24"/>
        <v>99.569000000000003</v>
      </c>
      <c r="L64" s="31">
        <f t="shared" si="12"/>
        <v>-78310.000000001019</v>
      </c>
      <c r="M64" s="32">
        <f t="shared" si="13"/>
        <v>-161026.77111111107</v>
      </c>
      <c r="N64" s="82">
        <f t="shared" si="14"/>
        <v>64255.995351248595</v>
      </c>
      <c r="O64" s="82"/>
      <c r="P64" s="82"/>
      <c r="Q64" s="82">
        <f>$G$5*SUM($O$14:O64)-$H$5*SUM($P$14:P64)</f>
        <v>-42369.391500000027</v>
      </c>
      <c r="R64" s="82">
        <f t="shared" si="15"/>
        <v>21886.603851248568</v>
      </c>
      <c r="S64" s="143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  <c r="BS64" s="75"/>
      <c r="BT64" s="58"/>
      <c r="BU64" s="75"/>
      <c r="BV64" s="58"/>
      <c r="BW64" s="75"/>
      <c r="BY64" s="75"/>
      <c r="CA64" s="129">
        <v>45848.625</v>
      </c>
      <c r="CB64" s="54">
        <v>107.7636</v>
      </c>
      <c r="CC64" s="129">
        <v>45848.625</v>
      </c>
      <c r="CD64" s="54">
        <v>49.853999999999999</v>
      </c>
      <c r="CO64" s="129">
        <v>45845.625</v>
      </c>
      <c r="CP64" s="54">
        <v>281.32</v>
      </c>
      <c r="CQ64" s="129">
        <v>45845.625</v>
      </c>
      <c r="CR64" s="54">
        <v>53.741999999999997</v>
      </c>
    </row>
    <row r="65" spans="1:96" x14ac:dyDescent="0.3">
      <c r="A65" s="142">
        <v>45917.625</v>
      </c>
      <c r="B65" s="76">
        <f t="shared" si="21"/>
        <v>92.39</v>
      </c>
      <c r="C65" s="31">
        <f t="shared" si="6"/>
        <v>-402023.42917997902</v>
      </c>
      <c r="D65" s="32">
        <f t="shared" si="7"/>
        <v>-208562.49999999997</v>
      </c>
      <c r="E65" s="76">
        <f t="shared" si="22"/>
        <v>100.971</v>
      </c>
      <c r="F65" s="31">
        <f t="shared" si="8"/>
        <v>-53999.999999999207</v>
      </c>
      <c r="G65" s="32">
        <f t="shared" si="9"/>
        <v>-74253.941833333301</v>
      </c>
      <c r="H65" s="76">
        <f t="shared" si="23"/>
        <v>120.67</v>
      </c>
      <c r="I65" s="31">
        <f t="shared" si="10"/>
        <v>-433880.22969647532</v>
      </c>
      <c r="J65" s="32">
        <f t="shared" si="11"/>
        <v>-358727.49999999994</v>
      </c>
      <c r="K65" s="76">
        <f t="shared" si="24"/>
        <v>99.600999999999999</v>
      </c>
      <c r="L65" s="31">
        <f t="shared" si="12"/>
        <v>-65190.000000002474</v>
      </c>
      <c r="M65" s="32">
        <f t="shared" si="13"/>
        <v>-163327.15355555556</v>
      </c>
      <c r="N65" s="82">
        <f t="shared" si="14"/>
        <v>81758.588794270676</v>
      </c>
      <c r="O65" s="82"/>
      <c r="P65" s="82"/>
      <c r="Q65" s="82">
        <f>$G$5*SUM($O$14:O65)-$H$5*SUM($P$14:P65)</f>
        <v>-42369.391500000027</v>
      </c>
      <c r="R65" s="82">
        <f t="shared" si="15"/>
        <v>39389.197294270649</v>
      </c>
      <c r="S65" s="143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  <c r="BS65" s="75"/>
      <c r="BT65" s="58"/>
      <c r="BU65" s="75"/>
      <c r="BV65" s="58"/>
      <c r="BW65" s="75"/>
      <c r="BY65" s="75"/>
      <c r="CA65" s="129">
        <v>45849.625</v>
      </c>
      <c r="CB65" s="54">
        <v>107.52670000000001</v>
      </c>
      <c r="CC65" s="129">
        <v>45849.625</v>
      </c>
      <c r="CD65" s="54">
        <v>50.515999999999998</v>
      </c>
      <c r="CO65" s="129">
        <v>45846.625</v>
      </c>
      <c r="CP65" s="54">
        <v>282.44299999999998</v>
      </c>
      <c r="CQ65" s="129">
        <v>45846.625</v>
      </c>
      <c r="CR65" s="54">
        <v>54.017000000000003</v>
      </c>
    </row>
    <row r="66" spans="1:96" x14ac:dyDescent="0.3">
      <c r="A66" s="142">
        <v>45918.625</v>
      </c>
      <c r="B66" s="76">
        <f t="shared" si="21"/>
        <v>92.67</v>
      </c>
      <c r="C66" s="31">
        <f t="shared" si="6"/>
        <v>-327476.03833865881</v>
      </c>
      <c r="D66" s="32">
        <f t="shared" si="7"/>
        <v>-211500</v>
      </c>
      <c r="E66" s="76">
        <f t="shared" si="22"/>
        <v>100.956</v>
      </c>
      <c r="F66" s="31">
        <f t="shared" si="8"/>
        <v>-56999.999999999316</v>
      </c>
      <c r="G66" s="32">
        <f t="shared" si="9"/>
        <v>-75299.771999999983</v>
      </c>
      <c r="H66" s="76">
        <f t="shared" si="23"/>
        <v>120.7</v>
      </c>
      <c r="I66" s="31">
        <f t="shared" si="10"/>
        <v>-423297.78506972984</v>
      </c>
      <c r="J66" s="32">
        <f t="shared" si="11"/>
        <v>-363780</v>
      </c>
      <c r="K66" s="76">
        <f t="shared" si="24"/>
        <v>99.516000000000005</v>
      </c>
      <c r="L66" s="31">
        <f t="shared" si="12"/>
        <v>-100039.99999999991</v>
      </c>
      <c r="M66" s="32">
        <f t="shared" si="13"/>
        <v>-165627.53600000002</v>
      </c>
      <c r="N66" s="82">
        <f t="shared" si="14"/>
        <v>114733.98273107031</v>
      </c>
      <c r="O66" s="82"/>
      <c r="P66" s="82"/>
      <c r="Q66" s="82">
        <f>$G$5*SUM($O$14:O66)-$H$5*SUM($P$14:P66)</f>
        <v>-42369.391500000027</v>
      </c>
      <c r="R66" s="82">
        <f t="shared" si="15"/>
        <v>72364.591231070284</v>
      </c>
      <c r="S66" s="143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  <c r="BS66" s="75"/>
      <c r="BT66" s="58"/>
      <c r="BU66" s="75"/>
      <c r="BV66" s="58"/>
      <c r="BW66" s="75"/>
      <c r="BY66" s="75"/>
      <c r="CA66" s="129">
        <v>45852.625</v>
      </c>
      <c r="CB66" s="54">
        <v>107.4284</v>
      </c>
      <c r="CC66" s="129">
        <v>45852.625</v>
      </c>
      <c r="CD66" s="54">
        <v>50.954000000000001</v>
      </c>
      <c r="CO66" s="129">
        <v>45847.625</v>
      </c>
      <c r="CP66" s="54">
        <v>278.82100000000003</v>
      </c>
      <c r="CQ66" s="129">
        <v>45847.625</v>
      </c>
      <c r="CR66" s="54">
        <v>53.445999999999998</v>
      </c>
    </row>
    <row r="67" spans="1:96" x14ac:dyDescent="0.3">
      <c r="A67" s="142">
        <v>45919.625</v>
      </c>
      <c r="B67" s="76">
        <f t="shared" si="21"/>
        <v>92.67</v>
      </c>
      <c r="C67" s="31">
        <f t="shared" si="6"/>
        <v>-327476.03833865881</v>
      </c>
      <c r="D67" s="32">
        <f t="shared" si="7"/>
        <v>-214437.5</v>
      </c>
      <c r="E67" s="76">
        <f t="shared" si="22"/>
        <v>100.904</v>
      </c>
      <c r="F67" s="31">
        <f t="shared" si="8"/>
        <v>-67400.000000000669</v>
      </c>
      <c r="G67" s="32">
        <f t="shared" si="9"/>
        <v>-76345.602166666693</v>
      </c>
      <c r="H67" s="76">
        <f t="shared" si="23"/>
        <v>120.71</v>
      </c>
      <c r="I67" s="31">
        <f t="shared" si="10"/>
        <v>-419770.30352748767</v>
      </c>
      <c r="J67" s="32">
        <f t="shared" si="11"/>
        <v>-368832.5</v>
      </c>
      <c r="K67" s="76">
        <f t="shared" si="24"/>
        <v>99.414000000000001</v>
      </c>
      <c r="L67" s="31">
        <f t="shared" si="12"/>
        <v>-141860.00000000148</v>
      </c>
      <c r="M67" s="32">
        <f t="shared" si="13"/>
        <v>-167927.91844444443</v>
      </c>
      <c r="N67" s="82">
        <f t="shared" si="14"/>
        <v>80646.948911050305</v>
      </c>
      <c r="O67" s="82"/>
      <c r="P67" s="82"/>
      <c r="Q67" s="82">
        <f>$G$5*SUM($O$14:O67)-$H$5*SUM($P$14:P67)</f>
        <v>-42369.391500000027</v>
      </c>
      <c r="R67" s="82">
        <f t="shared" si="15"/>
        <v>38277.557411050278</v>
      </c>
      <c r="S67" s="143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  <c r="BS67" s="75"/>
      <c r="BT67" s="58"/>
      <c r="BU67" s="75"/>
      <c r="BV67" s="58"/>
      <c r="BW67" s="75"/>
      <c r="BY67" s="75"/>
      <c r="CA67" s="129">
        <v>45853.625</v>
      </c>
      <c r="CB67" s="54">
        <v>107.2017</v>
      </c>
      <c r="CC67" s="129">
        <v>45853.625</v>
      </c>
      <c r="CD67" s="54">
        <v>51.889000000000003</v>
      </c>
      <c r="CO67" s="129">
        <v>45848.625</v>
      </c>
      <c r="CP67" s="54">
        <v>278.61399999999998</v>
      </c>
      <c r="CQ67" s="129">
        <v>45848.625</v>
      </c>
      <c r="CR67" s="54">
        <v>53.453000000000003</v>
      </c>
    </row>
    <row r="68" spans="1:96" x14ac:dyDescent="0.3">
      <c r="A68" s="142">
        <v>45922.625</v>
      </c>
      <c r="B68" s="76">
        <f t="shared" si="21"/>
        <v>92.52</v>
      </c>
      <c r="C68" s="31">
        <f t="shared" si="6"/>
        <v>-367412.14057508245</v>
      </c>
      <c r="D68" s="32">
        <f t="shared" si="7"/>
        <v>-223249.99999999997</v>
      </c>
      <c r="E68" s="76">
        <f t="shared" si="22"/>
        <v>100.913</v>
      </c>
      <c r="F68" s="31">
        <f t="shared" si="8"/>
        <v>-65600.000000000582</v>
      </c>
      <c r="G68" s="32">
        <f t="shared" si="9"/>
        <v>-79483.092666666649</v>
      </c>
      <c r="H68" s="76">
        <f t="shared" si="23"/>
        <v>120.61</v>
      </c>
      <c r="I68" s="31">
        <f t="shared" si="10"/>
        <v>-455045.11894996156</v>
      </c>
      <c r="J68" s="32">
        <f t="shared" si="11"/>
        <v>-383989.99999999994</v>
      </c>
      <c r="K68" s="76">
        <f t="shared" si="24"/>
        <v>99.441000000000003</v>
      </c>
      <c r="L68" s="31">
        <f t="shared" si="12"/>
        <v>-130790.00000000108</v>
      </c>
      <c r="M68" s="32">
        <f t="shared" si="13"/>
        <v>-174829.06577777772</v>
      </c>
      <c r="N68" s="82">
        <f t="shared" si="14"/>
        <v>87837.005263767525</v>
      </c>
      <c r="O68" s="82"/>
      <c r="P68" s="82"/>
      <c r="Q68" s="82">
        <f>$G$5*SUM($O$14:O68)-$H$5*SUM($P$14:P68)</f>
        <v>-42369.391500000027</v>
      </c>
      <c r="R68" s="82">
        <f t="shared" si="15"/>
        <v>45467.613763767498</v>
      </c>
      <c r="S68" s="143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  <c r="BS68" s="75"/>
      <c r="BT68" s="58"/>
      <c r="BU68" s="75"/>
      <c r="BV68" s="58"/>
      <c r="BW68" s="75"/>
      <c r="BY68" s="75"/>
      <c r="CA68" s="129">
        <v>45854.625</v>
      </c>
      <c r="CB68" s="54">
        <v>107.2169</v>
      </c>
      <c r="CC68" s="129">
        <v>45854.625</v>
      </c>
      <c r="CD68" s="54">
        <v>51.680999999999997</v>
      </c>
      <c r="CO68" s="129">
        <v>45849.625</v>
      </c>
      <c r="CP68" s="54">
        <v>281.92899999999997</v>
      </c>
      <c r="CQ68" s="129">
        <v>45849.625</v>
      </c>
      <c r="CR68" s="54">
        <v>54.234999999999999</v>
      </c>
    </row>
    <row r="69" spans="1:96" x14ac:dyDescent="0.3">
      <c r="A69" s="142">
        <v>45923.625</v>
      </c>
      <c r="B69" s="76">
        <f t="shared" si="21"/>
        <v>92.67</v>
      </c>
      <c r="C69" s="31">
        <f t="shared" si="6"/>
        <v>-327476.03833865881</v>
      </c>
      <c r="D69" s="32">
        <f t="shared" si="7"/>
        <v>-226187.49999999994</v>
      </c>
      <c r="E69" s="76">
        <f t="shared" si="22"/>
        <v>100.883</v>
      </c>
      <c r="F69" s="31">
        <f t="shared" si="8"/>
        <v>-71600.000000000815</v>
      </c>
      <c r="G69" s="32">
        <f t="shared" si="9"/>
        <v>-80528.922833333272</v>
      </c>
      <c r="H69" s="76">
        <f t="shared" si="23"/>
        <v>120.6</v>
      </c>
      <c r="I69" s="31">
        <f t="shared" si="10"/>
        <v>-458572.6004922085</v>
      </c>
      <c r="J69" s="32">
        <f t="shared" si="11"/>
        <v>-389042.49999999994</v>
      </c>
      <c r="K69" s="76">
        <f t="shared" si="24"/>
        <v>99.381</v>
      </c>
      <c r="L69" s="31">
        <f t="shared" si="12"/>
        <v>-155390.00000000201</v>
      </c>
      <c r="M69" s="32">
        <f t="shared" si="13"/>
        <v>-177129.44822222221</v>
      </c>
      <c r="N69" s="82">
        <f t="shared" si="14"/>
        <v>113561.03676465951</v>
      </c>
      <c r="O69" s="82"/>
      <c r="P69" s="82"/>
      <c r="Q69" s="82">
        <f>$G$5*SUM($O$14:O69)-$H$5*SUM($P$14:P69)</f>
        <v>-42369.391500000027</v>
      </c>
      <c r="R69" s="82">
        <f t="shared" si="15"/>
        <v>71191.645264659484</v>
      </c>
      <c r="S69" s="143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  <c r="BS69" s="75"/>
      <c r="BT69" s="58"/>
      <c r="BU69" s="75"/>
      <c r="BV69" s="58"/>
      <c r="BW69" s="75"/>
      <c r="BY69" s="75"/>
      <c r="CA69" s="129">
        <v>45855.625</v>
      </c>
      <c r="CB69" s="54">
        <v>107.4862</v>
      </c>
      <c r="CC69" s="129">
        <v>45855.625</v>
      </c>
      <c r="CD69" s="54">
        <v>50.808</v>
      </c>
      <c r="CO69" s="129">
        <v>45852.625</v>
      </c>
      <c r="CP69" s="54">
        <v>283.81700000000001</v>
      </c>
      <c r="CQ69" s="129">
        <v>45852.625</v>
      </c>
      <c r="CR69" s="54">
        <v>54.883000000000003</v>
      </c>
    </row>
    <row r="70" spans="1:96" x14ac:dyDescent="0.3">
      <c r="A70" s="142">
        <v>45924.625</v>
      </c>
      <c r="B70" s="76">
        <f t="shared" si="21"/>
        <v>92.59</v>
      </c>
      <c r="C70" s="31">
        <f t="shared" si="6"/>
        <v>-348775.29286475031</v>
      </c>
      <c r="D70" s="32">
        <f t="shared" si="7"/>
        <v>-229125</v>
      </c>
      <c r="E70" s="76">
        <f t="shared" si="22"/>
        <v>100.893</v>
      </c>
      <c r="F70" s="31">
        <f t="shared" si="8"/>
        <v>-69599.999999999796</v>
      </c>
      <c r="G70" s="32">
        <f t="shared" si="9"/>
        <v>-81574.752999999982</v>
      </c>
      <c r="H70" s="76">
        <f t="shared" si="23"/>
        <v>120.67</v>
      </c>
      <c r="I70" s="31">
        <f t="shared" si="10"/>
        <v>-433880.22969647532</v>
      </c>
      <c r="J70" s="32">
        <f t="shared" si="11"/>
        <v>-394095</v>
      </c>
      <c r="K70" s="76">
        <f t="shared" si="24"/>
        <v>99.414000000000001</v>
      </c>
      <c r="L70" s="31">
        <f t="shared" si="12"/>
        <v>-141860.00000000148</v>
      </c>
      <c r="M70" s="32">
        <f t="shared" si="13"/>
        <v>-179429.83066666668</v>
      </c>
      <c r="N70" s="82">
        <f t="shared" si="14"/>
        <v>79959.859165056521</v>
      </c>
      <c r="O70" s="82"/>
      <c r="P70" s="82"/>
      <c r="Q70" s="82">
        <f>$G$5*SUM($O$14:O70)-$H$5*SUM($P$14:P70)</f>
        <v>-42369.391500000027</v>
      </c>
      <c r="R70" s="82">
        <f t="shared" si="15"/>
        <v>37590.467665056494</v>
      </c>
      <c r="S70" s="143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  <c r="BS70" s="75"/>
      <c r="BT70" s="58"/>
      <c r="BU70" s="75"/>
      <c r="BV70" s="58"/>
      <c r="BW70" s="75"/>
      <c r="BY70" s="75"/>
      <c r="CA70" s="129">
        <v>45856.625</v>
      </c>
      <c r="CB70" s="54">
        <v>107.51779999999999</v>
      </c>
      <c r="CC70" s="129">
        <v>45856.625</v>
      </c>
      <c r="CD70" s="54">
        <v>50.996000000000002</v>
      </c>
      <c r="CO70" s="129">
        <v>45853.625</v>
      </c>
      <c r="CP70" s="54">
        <v>284.40899999999999</v>
      </c>
      <c r="CQ70" s="129">
        <v>45853.625</v>
      </c>
      <c r="CR70" s="54">
        <v>55.322000000000003</v>
      </c>
    </row>
    <row r="71" spans="1:96" x14ac:dyDescent="0.3">
      <c r="A71" s="142">
        <v>45925.625</v>
      </c>
      <c r="B71" s="76">
        <f t="shared" si="21"/>
        <v>92.45</v>
      </c>
      <c r="C71" s="31">
        <f t="shared" si="6"/>
        <v>-386048.98828541179</v>
      </c>
      <c r="D71" s="32">
        <f t="shared" si="7"/>
        <v>-232062.49999999997</v>
      </c>
      <c r="E71" s="76">
        <f t="shared" si="22"/>
        <v>100.822</v>
      </c>
      <c r="F71" s="31">
        <f t="shared" si="8"/>
        <v>-83799.999999999374</v>
      </c>
      <c r="G71" s="32">
        <f t="shared" si="9"/>
        <v>-82620.583166666649</v>
      </c>
      <c r="H71" s="76">
        <f t="shared" si="23"/>
        <v>120.43</v>
      </c>
      <c r="I71" s="31">
        <f t="shared" si="10"/>
        <v>-518539.78671042033</v>
      </c>
      <c r="J71" s="32">
        <f t="shared" si="11"/>
        <v>-399147.49999999994</v>
      </c>
      <c r="K71" s="76">
        <f t="shared" si="24"/>
        <v>99.263000000000005</v>
      </c>
      <c r="L71" s="31">
        <f t="shared" si="12"/>
        <v>-203769.99999999994</v>
      </c>
      <c r="M71" s="32">
        <f t="shared" si="13"/>
        <v>-181730.21311111108</v>
      </c>
      <c r="N71" s="82">
        <f t="shared" si="14"/>
        <v>80496.168480563618</v>
      </c>
      <c r="O71" s="82"/>
      <c r="P71" s="82"/>
      <c r="Q71" s="82">
        <f>$G$5*SUM($O$14:O71)-$H$5*SUM($P$14:P71)</f>
        <v>-42369.391500000027</v>
      </c>
      <c r="R71" s="82">
        <f t="shared" si="15"/>
        <v>38126.776980563591</v>
      </c>
      <c r="S71" s="143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  <c r="BS71" s="75"/>
      <c r="BT71" s="58"/>
      <c r="BU71" s="75"/>
      <c r="BV71" s="58"/>
      <c r="BW71" s="75"/>
      <c r="BY71" s="75"/>
      <c r="CA71" s="129">
        <v>45859.625</v>
      </c>
      <c r="CB71" s="54">
        <v>107.4918</v>
      </c>
      <c r="CC71" s="129">
        <v>45859.625</v>
      </c>
      <c r="CD71" s="54">
        <v>51.058999999999997</v>
      </c>
      <c r="CO71" s="129">
        <v>45854.625</v>
      </c>
      <c r="CP71" s="54">
        <v>285.31700000000001</v>
      </c>
      <c r="CQ71" s="129">
        <v>45854.625</v>
      </c>
      <c r="CR71" s="54">
        <v>55.634</v>
      </c>
    </row>
    <row r="72" spans="1:96" x14ac:dyDescent="0.3">
      <c r="A72" s="142">
        <v>45926.625</v>
      </c>
      <c r="B72" s="76">
        <f t="shared" si="21"/>
        <v>92.46</v>
      </c>
      <c r="C72" s="31">
        <f t="shared" si="6"/>
        <v>-383386.58146965242</v>
      </c>
      <c r="D72" s="32">
        <f t="shared" si="7"/>
        <v>-234999.99999999997</v>
      </c>
      <c r="E72" s="76">
        <f t="shared" si="22"/>
        <v>100.866</v>
      </c>
      <c r="F72" s="31">
        <f t="shared" si="8"/>
        <v>-75000</v>
      </c>
      <c r="G72" s="32">
        <f t="shared" si="9"/>
        <v>-83666.413333333301</v>
      </c>
      <c r="H72" s="76">
        <f t="shared" si="23"/>
        <v>120.43</v>
      </c>
      <c r="I72" s="31">
        <f t="shared" si="10"/>
        <v>-518539.78671042033</v>
      </c>
      <c r="J72" s="32">
        <f t="shared" si="11"/>
        <v>-404199.99999999994</v>
      </c>
      <c r="K72" s="76">
        <f t="shared" si="24"/>
        <v>99.38</v>
      </c>
      <c r="L72" s="31">
        <f t="shared" si="12"/>
        <v>-155800.00000000396</v>
      </c>
      <c r="M72" s="32">
        <f t="shared" si="13"/>
        <v>-184030.59555555551</v>
      </c>
      <c r="N72" s="82">
        <f t="shared" si="14"/>
        <v>123189.02301854177</v>
      </c>
      <c r="O72" s="82"/>
      <c r="P72" s="82"/>
      <c r="Q72" s="82">
        <f>$G$5*SUM($O$14:O72)-$H$5*SUM($P$14:P72)</f>
        <v>-42369.391500000027</v>
      </c>
      <c r="R72" s="82">
        <f t="shared" si="15"/>
        <v>80819.631518541748</v>
      </c>
      <c r="S72" s="143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  <c r="BS72" s="75"/>
      <c r="BT72" s="58"/>
      <c r="BU72" s="75"/>
      <c r="BV72" s="58"/>
      <c r="BW72" s="75"/>
      <c r="BY72" s="75"/>
      <c r="CA72" s="129">
        <v>45860.625</v>
      </c>
      <c r="CB72" s="54">
        <v>107.44840000000001</v>
      </c>
      <c r="CC72" s="129">
        <v>45860.625</v>
      </c>
      <c r="CD72" s="54">
        <v>51.103000000000002</v>
      </c>
      <c r="CO72" s="129">
        <v>45855.625</v>
      </c>
      <c r="CP72" s="54">
        <v>279.93299999999999</v>
      </c>
      <c r="CQ72" s="129">
        <v>45855.625</v>
      </c>
      <c r="CR72" s="54">
        <v>54.454000000000001</v>
      </c>
    </row>
    <row r="73" spans="1:96" x14ac:dyDescent="0.3">
      <c r="A73" s="142">
        <v>45929.625</v>
      </c>
      <c r="B73" s="76">
        <f t="shared" si="21"/>
        <v>92.5</v>
      </c>
      <c r="C73" s="31">
        <f t="shared" si="6"/>
        <v>-372736.95420660393</v>
      </c>
      <c r="D73" s="32">
        <f t="shared" si="7"/>
        <v>-243812.50000000003</v>
      </c>
      <c r="E73" s="76">
        <f t="shared" si="22"/>
        <v>100.89</v>
      </c>
      <c r="F73" s="31">
        <f t="shared" si="8"/>
        <v>-70199.999999999825</v>
      </c>
      <c r="G73" s="32">
        <f t="shared" si="9"/>
        <v>-86803.903833333359</v>
      </c>
      <c r="H73" s="76">
        <f t="shared" si="23"/>
        <v>120.76</v>
      </c>
      <c r="I73" s="31">
        <f t="shared" si="10"/>
        <v>-402132.89581624354</v>
      </c>
      <c r="J73" s="32">
        <f t="shared" si="11"/>
        <v>-419357.50000000006</v>
      </c>
      <c r="K73" s="76">
        <f t="shared" si="24"/>
        <v>99.456000000000003</v>
      </c>
      <c r="L73" s="31">
        <f t="shared" si="12"/>
        <v>-124640.00000000084</v>
      </c>
      <c r="M73" s="32">
        <f t="shared" si="13"/>
        <v>-190931.74288888896</v>
      </c>
      <c r="N73" s="82">
        <f t="shared" si="14"/>
        <v>46373.102554083103</v>
      </c>
      <c r="O73" s="82"/>
      <c r="P73" s="82"/>
      <c r="Q73" s="82">
        <f>$G$5*SUM($O$14:O73)-$H$5*SUM($P$14:P73)</f>
        <v>-42369.391500000027</v>
      </c>
      <c r="R73" s="82">
        <f t="shared" si="15"/>
        <v>4003.7110540830763</v>
      </c>
      <c r="S73" s="143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  <c r="BS73" s="75"/>
      <c r="BT73" s="58"/>
      <c r="BU73" s="75"/>
      <c r="BV73" s="58"/>
      <c r="BW73" s="75"/>
      <c r="BY73" s="75"/>
      <c r="CA73" s="129">
        <v>45861.625</v>
      </c>
      <c r="CB73" s="54">
        <v>107.6756</v>
      </c>
      <c r="CC73" s="129">
        <v>45861.625</v>
      </c>
      <c r="CD73" s="54">
        <v>50.188000000000002</v>
      </c>
      <c r="CO73" s="129">
        <v>45856.625</v>
      </c>
      <c r="CP73" s="54">
        <v>277.86799999999999</v>
      </c>
      <c r="CQ73" s="129">
        <v>45856.625</v>
      </c>
      <c r="CR73" s="54">
        <v>53.975999999999999</v>
      </c>
    </row>
    <row r="74" spans="1:96" x14ac:dyDescent="0.3">
      <c r="A74" s="142">
        <v>45930.625</v>
      </c>
      <c r="B74" s="76">
        <f t="shared" si="21"/>
        <v>92.47</v>
      </c>
      <c r="C74" s="31">
        <f t="shared" si="6"/>
        <v>-380724.17465388752</v>
      </c>
      <c r="D74" s="32">
        <f t="shared" si="7"/>
        <v>-246750</v>
      </c>
      <c r="E74" s="76">
        <f t="shared" si="22"/>
        <v>100.89400000000001</v>
      </c>
      <c r="F74" s="31">
        <f t="shared" si="8"/>
        <v>-69399.999999998836</v>
      </c>
      <c r="G74" s="32">
        <f t="shared" si="9"/>
        <v>-87849.733999999997</v>
      </c>
      <c r="H74" s="76">
        <f t="shared" si="23"/>
        <v>120.78</v>
      </c>
      <c r="I74" s="31">
        <f t="shared" si="10"/>
        <v>-395077.93273174972</v>
      </c>
      <c r="J74" s="32">
        <f t="shared" si="11"/>
        <v>-424410</v>
      </c>
      <c r="K74" s="76">
        <f t="shared" si="24"/>
        <v>99.484999999999999</v>
      </c>
      <c r="L74" s="31">
        <f t="shared" si="12"/>
        <v>-112750.00000000233</v>
      </c>
      <c r="M74" s="32">
        <f t="shared" si="13"/>
        <v>-193232.12533333333</v>
      </c>
      <c r="N74" s="82">
        <f t="shared" si="14"/>
        <v>43281.366744525381</v>
      </c>
      <c r="O74" s="82"/>
      <c r="P74" s="82"/>
      <c r="Q74" s="82">
        <f>$G$5*SUM($O$14:O74)-$H$5*SUM($P$14:P74)</f>
        <v>-42369.391500000027</v>
      </c>
      <c r="R74" s="82">
        <f t="shared" si="15"/>
        <v>911.97524452535436</v>
      </c>
      <c r="S74" s="143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  <c r="BS74" s="75"/>
      <c r="BT74" s="58"/>
      <c r="BU74" s="75"/>
      <c r="BV74" s="58"/>
      <c r="BW74" s="75"/>
      <c r="BY74" s="75"/>
      <c r="CA74" s="129">
        <v>45862.625</v>
      </c>
      <c r="CB74" s="54">
        <v>107.5968</v>
      </c>
      <c r="CC74" s="129">
        <v>45862.625</v>
      </c>
      <c r="CD74" s="54">
        <v>50.165999999999997</v>
      </c>
      <c r="CO74" s="129">
        <v>45859.625</v>
      </c>
      <c r="CP74" s="54">
        <v>278.05399999999997</v>
      </c>
      <c r="CQ74" s="129">
        <v>45859.625</v>
      </c>
      <c r="CR74" s="54">
        <v>54.119</v>
      </c>
    </row>
    <row r="75" spans="1:96" x14ac:dyDescent="0.3">
      <c r="A75" s="142">
        <v>45931.625</v>
      </c>
      <c r="B75" s="76">
        <f t="shared" si="21"/>
        <v>92.57</v>
      </c>
      <c r="C75" s="31">
        <f t="shared" si="6"/>
        <v>-354100.10649627732</v>
      </c>
      <c r="D75" s="32">
        <f t="shared" si="7"/>
        <v>-249687.5</v>
      </c>
      <c r="E75" s="76">
        <f t="shared" si="22"/>
        <v>100.92</v>
      </c>
      <c r="F75" s="31">
        <f t="shared" si="8"/>
        <v>-64199.999999999585</v>
      </c>
      <c r="G75" s="32">
        <f t="shared" si="9"/>
        <v>-88895.564166666663</v>
      </c>
      <c r="H75" s="76">
        <f t="shared" si="23"/>
        <v>120.85</v>
      </c>
      <c r="I75" s="31">
        <f t="shared" si="10"/>
        <v>-370385.56193601654</v>
      </c>
      <c r="J75" s="32">
        <f t="shared" si="11"/>
        <v>-429462.5</v>
      </c>
      <c r="K75" s="76">
        <f t="shared" si="24"/>
        <v>99.536000000000001</v>
      </c>
      <c r="L75" s="31">
        <f t="shared" si="12"/>
        <v>-91840.000000001543</v>
      </c>
      <c r="M75" s="32">
        <f t="shared" si="13"/>
        <v>-195532.50777777776</v>
      </c>
      <c r="N75" s="82">
        <f t="shared" si="14"/>
        <v>61783.511828626157</v>
      </c>
      <c r="O75" s="82"/>
      <c r="P75" s="82"/>
      <c r="Q75" s="82">
        <f>$G$5*SUM($O$14:O75)-$H$5*SUM($P$14:P75)</f>
        <v>-42369.391500000027</v>
      </c>
      <c r="R75" s="82">
        <f t="shared" si="15"/>
        <v>19414.12032862613</v>
      </c>
      <c r="S75" s="143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  <c r="BS75" s="75"/>
      <c r="BU75" s="75"/>
      <c r="BW75" s="75"/>
      <c r="BY75" s="75"/>
      <c r="CA75" s="129">
        <v>45863.625</v>
      </c>
      <c r="CB75" s="54">
        <v>107.6135</v>
      </c>
      <c r="CC75" s="129">
        <v>45863.625</v>
      </c>
      <c r="CD75" s="54">
        <v>49.981999999999999</v>
      </c>
      <c r="CO75" s="129">
        <v>45860.625</v>
      </c>
      <c r="CP75" s="54">
        <v>280.26299999999998</v>
      </c>
      <c r="CQ75" s="129">
        <v>45860.625</v>
      </c>
      <c r="CR75" s="54">
        <v>54.722000000000001</v>
      </c>
    </row>
    <row r="76" spans="1:96" x14ac:dyDescent="0.3">
      <c r="A76" s="142">
        <v>45932.625</v>
      </c>
      <c r="B76" s="76">
        <f t="shared" si="21"/>
        <v>92.64</v>
      </c>
      <c r="C76" s="31">
        <f t="shared" si="6"/>
        <v>-335463.25878594519</v>
      </c>
      <c r="D76" s="32">
        <f t="shared" si="7"/>
        <v>-252624.99999999997</v>
      </c>
      <c r="E76" s="76">
        <f t="shared" si="22"/>
        <v>100.905</v>
      </c>
      <c r="F76" s="31">
        <f t="shared" si="8"/>
        <v>-67199.999999999709</v>
      </c>
      <c r="G76" s="32">
        <f t="shared" si="9"/>
        <v>-89941.394333333345</v>
      </c>
      <c r="H76" s="76">
        <f t="shared" si="23"/>
        <v>120.92</v>
      </c>
      <c r="I76" s="31">
        <f t="shared" si="10"/>
        <v>-345693.19114027865</v>
      </c>
      <c r="J76" s="32">
        <f t="shared" si="11"/>
        <v>-434515</v>
      </c>
      <c r="K76" s="76">
        <f t="shared" si="24"/>
        <v>99.51</v>
      </c>
      <c r="L76" s="31">
        <f t="shared" si="12"/>
        <v>-102500</v>
      </c>
      <c r="M76" s="32">
        <f t="shared" si="13"/>
        <v>-197832.89022222228</v>
      </c>
      <c r="N76" s="82">
        <f t="shared" si="14"/>
        <v>48928.436465444305</v>
      </c>
      <c r="O76" s="82"/>
      <c r="P76" s="82"/>
      <c r="Q76" s="82">
        <f>$G$5*SUM($O$14:O76)-$H$5*SUM($P$14:P76)</f>
        <v>-42369.391500000027</v>
      </c>
      <c r="R76" s="82">
        <f t="shared" si="15"/>
        <v>6559.0449654442782</v>
      </c>
      <c r="S76" s="143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  <c r="BS76" s="75"/>
      <c r="BU76" s="75"/>
      <c r="BW76" s="75"/>
      <c r="BY76" s="75"/>
      <c r="CA76" s="129">
        <v>45866.625</v>
      </c>
      <c r="CB76" s="54">
        <v>107.57810000000001</v>
      </c>
      <c r="CC76" s="129">
        <v>45866.625</v>
      </c>
      <c r="CD76" s="54">
        <v>50.213999999999999</v>
      </c>
      <c r="CO76" s="129">
        <v>45861.625</v>
      </c>
      <c r="CP76" s="54">
        <v>276.29399999999998</v>
      </c>
      <c r="CQ76" s="129">
        <v>45861.625</v>
      </c>
      <c r="CR76" s="54">
        <v>53.884</v>
      </c>
    </row>
    <row r="77" spans="1:96" x14ac:dyDescent="0.3">
      <c r="A77" s="142">
        <v>45933.625</v>
      </c>
      <c r="B77" s="76">
        <f t="shared" si="21"/>
        <v>92.6</v>
      </c>
      <c r="C77" s="31">
        <f t="shared" si="6"/>
        <v>-346112.88604899094</v>
      </c>
      <c r="D77" s="32">
        <f t="shared" si="7"/>
        <v>-255562.49999999997</v>
      </c>
      <c r="E77" s="76">
        <f t="shared" si="22"/>
        <v>100.893</v>
      </c>
      <c r="F77" s="31">
        <f t="shared" si="8"/>
        <v>-69599.999999999796</v>
      </c>
      <c r="G77" s="32">
        <f t="shared" si="9"/>
        <v>-90987.224499999938</v>
      </c>
      <c r="H77" s="76">
        <f t="shared" si="23"/>
        <v>120.97</v>
      </c>
      <c r="I77" s="31">
        <f t="shared" si="10"/>
        <v>-328055.78342904407</v>
      </c>
      <c r="J77" s="32">
        <f t="shared" si="11"/>
        <v>-439567.49999999994</v>
      </c>
      <c r="K77" s="76">
        <f t="shared" si="24"/>
        <v>99.492999999999995</v>
      </c>
      <c r="L77" s="31">
        <f t="shared" si="12"/>
        <v>-109470.00000000415</v>
      </c>
      <c r="M77" s="32">
        <f t="shared" si="13"/>
        <v>-200133.27266666657</v>
      </c>
      <c r="N77" s="82">
        <f t="shared" si="14"/>
        <v>16931.849213382142</v>
      </c>
      <c r="O77" s="82"/>
      <c r="P77" s="82"/>
      <c r="Q77" s="82">
        <f>$G$5*SUM($O$14:O77)-$H$5*SUM($P$14:P77)</f>
        <v>-42369.391500000027</v>
      </c>
      <c r="R77" s="82">
        <f t="shared" si="15"/>
        <v>-25437.542286617885</v>
      </c>
      <c r="S77" s="143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  <c r="BS77" s="75"/>
      <c r="BU77" s="75"/>
      <c r="BW77" s="75"/>
      <c r="BY77" s="75"/>
      <c r="CA77" s="129">
        <v>45867.625</v>
      </c>
      <c r="CB77" s="54">
        <v>107.3954</v>
      </c>
      <c r="CC77" s="129">
        <v>45867.625</v>
      </c>
      <c r="CD77" s="54">
        <v>50.765000000000001</v>
      </c>
      <c r="CO77" s="129">
        <v>45862.625</v>
      </c>
      <c r="CP77" s="54">
        <v>269.95100000000002</v>
      </c>
      <c r="CQ77" s="129">
        <v>45862.625</v>
      </c>
      <c r="CR77" s="54">
        <v>52.994999999999997</v>
      </c>
    </row>
    <row r="78" spans="1:96" x14ac:dyDescent="0.3">
      <c r="A78" s="142">
        <v>45936.625</v>
      </c>
      <c r="B78" s="76">
        <f t="shared" si="21"/>
        <v>92.49</v>
      </c>
      <c r="C78" s="31">
        <f t="shared" si="6"/>
        <v>-375399.36102236604</v>
      </c>
      <c r="D78" s="32">
        <f t="shared" si="7"/>
        <v>-264375</v>
      </c>
      <c r="E78" s="76">
        <f t="shared" si="22"/>
        <v>100.928</v>
      </c>
      <c r="F78" s="31">
        <f t="shared" si="8"/>
        <v>-62600.000000000473</v>
      </c>
      <c r="G78" s="32">
        <f t="shared" si="9"/>
        <v>-94124.714999999997</v>
      </c>
      <c r="H78" s="76">
        <f t="shared" si="23"/>
        <v>120.96</v>
      </c>
      <c r="I78" s="31">
        <f t="shared" si="10"/>
        <v>-331583.26497129101</v>
      </c>
      <c r="J78" s="32">
        <f t="shared" si="11"/>
        <v>-454725</v>
      </c>
      <c r="K78" s="76">
        <f t="shared" si="24"/>
        <v>99.536000000000001</v>
      </c>
      <c r="L78" s="31">
        <f t="shared" si="12"/>
        <v>-91840.000000001543</v>
      </c>
      <c r="M78" s="32">
        <f t="shared" si="13"/>
        <v>-207034.41999999998</v>
      </c>
      <c r="N78" s="82">
        <f t="shared" si="14"/>
        <v>4384.1989489239349</v>
      </c>
      <c r="O78" s="82"/>
      <c r="P78" s="82"/>
      <c r="Q78" s="82">
        <f>$G$5*SUM($O$14:O78)-$H$5*SUM($P$14:P78)</f>
        <v>-42369.391500000027</v>
      </c>
      <c r="R78" s="82">
        <f t="shared" si="15"/>
        <v>-37985.192551076092</v>
      </c>
      <c r="S78" s="143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  <c r="BS78" s="75"/>
      <c r="BU78" s="75"/>
      <c r="BW78" s="75"/>
      <c r="BY78" s="75"/>
      <c r="CA78" s="129">
        <v>45868.625</v>
      </c>
      <c r="CB78" s="54">
        <v>107.27</v>
      </c>
      <c r="CC78" s="129">
        <v>45868.625</v>
      </c>
      <c r="CD78" s="54">
        <v>50.996000000000002</v>
      </c>
      <c r="CO78" s="129">
        <v>45863.625</v>
      </c>
      <c r="CP78" s="54">
        <v>269.66199999999998</v>
      </c>
      <c r="CQ78" s="129">
        <v>45863.625</v>
      </c>
      <c r="CR78" s="54">
        <v>52.911000000000001</v>
      </c>
    </row>
    <row r="79" spans="1:96" x14ac:dyDescent="0.3">
      <c r="A79" s="142">
        <v>45937.625</v>
      </c>
      <c r="B79" s="76">
        <f t="shared" si="21"/>
        <v>92.19</v>
      </c>
      <c r="C79" s="31">
        <f t="shared" ref="C79:C142" si="63">(B79/$B$14-1)*$B$5</f>
        <v>-455271.56549521053</v>
      </c>
      <c r="D79" s="32">
        <f t="shared" ref="D79:D142" si="64">-1*(A79-$A$14)/360*$B$7*$B$5</f>
        <v>-267312.5</v>
      </c>
      <c r="E79" s="76">
        <f t="shared" si="22"/>
        <v>100.908</v>
      </c>
      <c r="F79" s="31">
        <f t="shared" ref="F79:F142" si="65">(E79-$E$14)/100*$C$5</f>
        <v>-66599.99999999968</v>
      </c>
      <c r="G79" s="32">
        <f t="shared" ref="G79:G142" si="66">(A79-$A$14)/360*$C$6*$C$5-(A79-$A$14)/360*$C$7*$C$5*$E$14/100</f>
        <v>-95170.545166666663</v>
      </c>
      <c r="H79" s="76">
        <f t="shared" si="23"/>
        <v>120.93</v>
      </c>
      <c r="I79" s="31">
        <f t="shared" ref="I79:I142" si="67">(H79/$H$14-1)*$D$5</f>
        <v>-342165.70959803171</v>
      </c>
      <c r="J79" s="32">
        <f t="shared" ref="J79:J142" si="68">-1*(A79-$A$14)/360*$D$7*$D$5</f>
        <v>-459777.49999999994</v>
      </c>
      <c r="K79" s="76">
        <f t="shared" si="24"/>
        <v>99.483000000000004</v>
      </c>
      <c r="L79" s="31">
        <f t="shared" ref="L79:L142" si="69">(K79-$K$14)/100*$E$5</f>
        <v>-113570.00000000042</v>
      </c>
      <c r="M79" s="32">
        <f t="shared" ref="M79:M142" si="70">(A79-$A$14)/360*$E$6*$E$5-(A79-$A$14)/360*$E$7*$E$5*$K$14/100</f>
        <v>-209334.80244444442</v>
      </c>
      <c r="N79" s="82">
        <f t="shared" ref="N79:N86" si="71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2">N79+Q79</f>
        <v>-124144.50467495741</v>
      </c>
      <c r="S79" s="143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  <c r="BS79" s="75"/>
      <c r="BU79" s="75"/>
      <c r="BW79" s="75"/>
      <c r="BY79" s="75"/>
      <c r="CA79" s="129">
        <v>45869.625</v>
      </c>
      <c r="CB79" s="54">
        <v>107.2366</v>
      </c>
      <c r="CC79" s="129">
        <v>45869.625</v>
      </c>
      <c r="CD79" s="54">
        <v>51.091000000000001</v>
      </c>
      <c r="CO79" s="129">
        <v>45866.625</v>
      </c>
      <c r="CP79" s="54">
        <v>267.17500000000001</v>
      </c>
      <c r="CQ79" s="129">
        <v>45866.625</v>
      </c>
      <c r="CR79" s="54">
        <v>52.787999999999997</v>
      </c>
    </row>
    <row r="80" spans="1:96" x14ac:dyDescent="0.3">
      <c r="A80" s="142">
        <v>45938.625</v>
      </c>
      <c r="B80" s="76">
        <f t="shared" ref="B80:B143" si="73">VLOOKUP($A80+$I$2,U$3:V$500,2)</f>
        <v>92.12</v>
      </c>
      <c r="C80" s="31">
        <f t="shared" si="63"/>
        <v>-473908.41320553713</v>
      </c>
      <c r="D80" s="32">
        <f t="shared" si="64"/>
        <v>-270249.99999999994</v>
      </c>
      <c r="E80" s="76">
        <f t="shared" ref="E80:E143" si="74">VLOOKUP($A80+$I$2,W$3:X$500,2)</f>
        <v>100.99299999999999</v>
      </c>
      <c r="F80" s="31">
        <f t="shared" si="65"/>
        <v>-49600.000000000931</v>
      </c>
      <c r="G80" s="32">
        <f t="shared" si="66"/>
        <v>-96216.375333333301</v>
      </c>
      <c r="H80" s="76">
        <f t="shared" ref="H80:H143" si="75">VLOOKUP($A80+$I$2,Y$3:Z$500,2)</f>
        <v>121.12</v>
      </c>
      <c r="I80" s="31">
        <f t="shared" si="67"/>
        <v>-275143.56029532605</v>
      </c>
      <c r="J80" s="32">
        <f t="shared" si="68"/>
        <v>-464829.99999999994</v>
      </c>
      <c r="K80" s="76">
        <f t="shared" ref="K80:K143" si="76">VLOOKUP($A80+$I$2,AA$3:AB$500,2)</f>
        <v>99.673000000000002</v>
      </c>
      <c r="L80" s="31">
        <f t="shared" si="69"/>
        <v>-35670.000000001353</v>
      </c>
      <c r="M80" s="32">
        <f t="shared" si="70"/>
        <v>-211635.18488888885</v>
      </c>
      <c r="N80" s="82">
        <f t="shared" si="71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2"/>
        <v>-148043.05396576703</v>
      </c>
      <c r="S80" s="143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  <c r="BS80" s="75"/>
      <c r="BU80" s="75"/>
      <c r="BW80" s="75"/>
      <c r="BY80" s="75"/>
      <c r="CA80" s="129">
        <v>45870.625</v>
      </c>
      <c r="CB80" s="54">
        <v>106.53149999999999</v>
      </c>
      <c r="CC80" s="129">
        <v>45870.625</v>
      </c>
      <c r="CD80" s="54">
        <v>54.185000000000002</v>
      </c>
      <c r="CO80" s="129">
        <v>45867.625</v>
      </c>
      <c r="CP80" s="54">
        <v>264.13499999999999</v>
      </c>
      <c r="CQ80" s="129">
        <v>45867.625</v>
      </c>
      <c r="CR80" s="54">
        <v>52.537999999999997</v>
      </c>
    </row>
    <row r="81" spans="1:96" x14ac:dyDescent="0.3">
      <c r="A81" s="142">
        <v>45939.625</v>
      </c>
      <c r="B81" s="76">
        <f t="shared" si="73"/>
        <v>92</v>
      </c>
      <c r="C81" s="31">
        <f t="shared" si="63"/>
        <v>-505857.29499467713</v>
      </c>
      <c r="D81" s="32">
        <f t="shared" si="64"/>
        <v>-273187.5</v>
      </c>
      <c r="E81" s="76">
        <f t="shared" si="74"/>
        <v>100.934</v>
      </c>
      <c r="F81" s="31">
        <f t="shared" si="65"/>
        <v>-61400.000000000429</v>
      </c>
      <c r="G81" s="32">
        <f t="shared" si="66"/>
        <v>-97262.205499999996</v>
      </c>
      <c r="H81" s="76">
        <f t="shared" si="75"/>
        <v>120.99</v>
      </c>
      <c r="I81" s="31">
        <f t="shared" si="67"/>
        <v>-321000.82034455024</v>
      </c>
      <c r="J81" s="32">
        <f t="shared" si="68"/>
        <v>-469882.5</v>
      </c>
      <c r="K81" s="76">
        <f t="shared" si="76"/>
        <v>99.552999999999997</v>
      </c>
      <c r="L81" s="31">
        <f t="shared" si="69"/>
        <v>-84870.000000003216</v>
      </c>
      <c r="M81" s="32">
        <f t="shared" si="70"/>
        <v>-213935.56733333337</v>
      </c>
      <c r="N81" s="82">
        <f t="shared" si="71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2"/>
        <v>-170674.22798346303</v>
      </c>
      <c r="S81" s="143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  <c r="BS81" s="75"/>
      <c r="BU81" s="75"/>
      <c r="BW81" s="75"/>
      <c r="BY81" s="75"/>
      <c r="CA81" s="129">
        <v>45873.625</v>
      </c>
      <c r="CB81" s="54">
        <v>107.0245</v>
      </c>
      <c r="CC81" s="129">
        <v>45873.625</v>
      </c>
      <c r="CD81" s="54">
        <v>52.07</v>
      </c>
      <c r="CO81" s="129">
        <v>45868.625</v>
      </c>
      <c r="CP81" s="54">
        <v>265.81200000000001</v>
      </c>
      <c r="CQ81" s="129">
        <v>45868.625</v>
      </c>
      <c r="CR81" s="54">
        <v>52.783999999999999</v>
      </c>
    </row>
    <row r="82" spans="1:96" x14ac:dyDescent="0.3">
      <c r="A82" s="142">
        <v>45940.625</v>
      </c>
      <c r="B82" s="76">
        <f t="shared" si="73"/>
        <v>91.78</v>
      </c>
      <c r="C82" s="31">
        <f t="shared" si="63"/>
        <v>-564430.24494142737</v>
      </c>
      <c r="D82" s="32">
        <f t="shared" si="64"/>
        <v>-276125</v>
      </c>
      <c r="E82" s="76">
        <f t="shared" si="74"/>
        <v>101.017</v>
      </c>
      <c r="F82" s="31">
        <f t="shared" si="65"/>
        <v>-44800.000000000749</v>
      </c>
      <c r="G82" s="32">
        <f t="shared" si="66"/>
        <v>-98308.035666666634</v>
      </c>
      <c r="H82" s="76">
        <f t="shared" si="75"/>
        <v>121</v>
      </c>
      <c r="I82" s="31">
        <f t="shared" si="67"/>
        <v>-317473.33880229853</v>
      </c>
      <c r="J82" s="32">
        <f t="shared" si="68"/>
        <v>-474934.99999999994</v>
      </c>
      <c r="K82" s="76">
        <f t="shared" si="76"/>
        <v>99.754000000000005</v>
      </c>
      <c r="L82" s="31">
        <f t="shared" si="69"/>
        <v>-2460.0000000000932</v>
      </c>
      <c r="M82" s="32">
        <f t="shared" si="70"/>
        <v>-216235.94977777774</v>
      </c>
      <c r="N82" s="82">
        <f t="shared" si="71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2"/>
        <v>-166104.21175023937</v>
      </c>
      <c r="S82" s="143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  <c r="BS82" s="75"/>
      <c r="BU82" s="75"/>
      <c r="BW82" s="75"/>
      <c r="BY82" s="75"/>
      <c r="CA82" s="129">
        <v>45874.625</v>
      </c>
      <c r="CB82" s="54">
        <v>106.9378</v>
      </c>
      <c r="CC82" s="129">
        <v>45874.625</v>
      </c>
      <c r="CD82" s="54">
        <v>52.485999999999997</v>
      </c>
      <c r="CO82" s="129">
        <v>45869.625</v>
      </c>
      <c r="CP82" s="54">
        <v>268.60899999999998</v>
      </c>
      <c r="CQ82" s="129">
        <v>45869.625</v>
      </c>
      <c r="CR82" s="54">
        <v>53.713999999999999</v>
      </c>
    </row>
    <row r="83" spans="1:96" x14ac:dyDescent="0.3">
      <c r="A83" s="142">
        <v>45943.625</v>
      </c>
      <c r="B83" s="76">
        <f t="shared" si="73"/>
        <v>91.79</v>
      </c>
      <c r="C83" s="31">
        <f t="shared" si="63"/>
        <v>-561767.83812566521</v>
      </c>
      <c r="D83" s="32">
        <f t="shared" si="64"/>
        <v>-284937.49999999994</v>
      </c>
      <c r="E83" s="76">
        <f t="shared" si="74"/>
        <v>101.122</v>
      </c>
      <c r="F83" s="31">
        <f t="shared" si="65"/>
        <v>-23799.999999999953</v>
      </c>
      <c r="G83" s="32">
        <f t="shared" si="66"/>
        <v>-101445.52616666663</v>
      </c>
      <c r="H83" s="76">
        <f t="shared" si="75"/>
        <v>121.1</v>
      </c>
      <c r="I83" s="31">
        <f t="shared" si="67"/>
        <v>-282198.52337982465</v>
      </c>
      <c r="J83" s="32">
        <f t="shared" si="68"/>
        <v>-490092.49999999988</v>
      </c>
      <c r="K83" s="76">
        <f t="shared" si="76"/>
        <v>99.923000000000002</v>
      </c>
      <c r="L83" s="31">
        <f t="shared" si="69"/>
        <v>66829.999999998647</v>
      </c>
      <c r="M83" s="32">
        <f t="shared" si="70"/>
        <v>-223137.09711111104</v>
      </c>
      <c r="N83" s="82">
        <f t="shared" si="71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2"/>
        <v>-147845.27719028643</v>
      </c>
      <c r="S83" s="143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  <c r="BY83" s="75"/>
      <c r="CA83" s="129">
        <v>45875.625</v>
      </c>
      <c r="CB83" s="54">
        <v>107.005</v>
      </c>
      <c r="CC83" s="129">
        <v>45875.625</v>
      </c>
      <c r="CD83" s="54">
        <v>52.058999999999997</v>
      </c>
      <c r="CO83" s="129">
        <v>45870.625</v>
      </c>
      <c r="CP83" s="54">
        <v>281.363</v>
      </c>
      <c r="CQ83" s="129">
        <v>45870.625</v>
      </c>
      <c r="CR83" s="54">
        <v>56.575000000000003</v>
      </c>
    </row>
    <row r="84" spans="1:96" x14ac:dyDescent="0.3">
      <c r="A84" s="142">
        <v>45944.625</v>
      </c>
      <c r="B84" s="76">
        <f t="shared" si="73"/>
        <v>91.85</v>
      </c>
      <c r="C84" s="31">
        <f t="shared" si="63"/>
        <v>-545793.39723110071</v>
      </c>
      <c r="D84" s="32">
        <f t="shared" si="64"/>
        <v>-287874.99999999994</v>
      </c>
      <c r="E84" s="76">
        <f t="shared" si="74"/>
        <v>101.13800000000001</v>
      </c>
      <c r="F84" s="31">
        <f t="shared" si="65"/>
        <v>-20599.999999998887</v>
      </c>
      <c r="G84" s="32">
        <f t="shared" si="66"/>
        <v>-102491.35633333327</v>
      </c>
      <c r="H84" s="76">
        <f t="shared" si="75"/>
        <v>121.2</v>
      </c>
      <c r="I84" s="31">
        <f t="shared" si="67"/>
        <v>-246923.70795734119</v>
      </c>
      <c r="J84" s="32">
        <f t="shared" si="68"/>
        <v>-495144.99999999988</v>
      </c>
      <c r="K84" s="76">
        <f t="shared" si="76"/>
        <v>99.977999999999994</v>
      </c>
      <c r="L84" s="31">
        <f t="shared" si="69"/>
        <v>89379.999999995605</v>
      </c>
      <c r="M84" s="32">
        <f t="shared" si="70"/>
        <v>-225437.47955555547</v>
      </c>
      <c r="N84" s="82">
        <f t="shared" si="71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2"/>
        <v>-146935.20399598725</v>
      </c>
      <c r="S84" s="143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  <c r="BY84" s="75"/>
      <c r="CA84" s="129">
        <v>45876.625</v>
      </c>
      <c r="CB84" s="54">
        <v>106.95959999999999</v>
      </c>
      <c r="CC84" s="129">
        <v>45876.625</v>
      </c>
      <c r="CD84" s="54">
        <v>52.031999999999996</v>
      </c>
      <c r="CO84" s="129">
        <v>45873.625</v>
      </c>
      <c r="CP84" s="54">
        <v>276.33199999999999</v>
      </c>
      <c r="CQ84" s="129">
        <v>45873.625</v>
      </c>
      <c r="CR84" s="54">
        <v>55.798000000000002</v>
      </c>
    </row>
    <row r="85" spans="1:96" x14ac:dyDescent="0.3">
      <c r="A85" s="142">
        <v>45945.625</v>
      </c>
      <c r="B85" s="76">
        <f t="shared" si="73"/>
        <v>92.38</v>
      </c>
      <c r="C85" s="31">
        <f t="shared" si="63"/>
        <v>-404685.83599574392</v>
      </c>
      <c r="D85" s="32">
        <f t="shared" si="64"/>
        <v>-290812.5</v>
      </c>
      <c r="E85" s="76">
        <f t="shared" si="74"/>
        <v>101.23699999999999</v>
      </c>
      <c r="F85" s="31">
        <f t="shared" si="65"/>
        <v>-800.00000000097771</v>
      </c>
      <c r="G85" s="32">
        <f t="shared" si="66"/>
        <v>-103537.18649999995</v>
      </c>
      <c r="H85" s="76">
        <f t="shared" si="75"/>
        <v>121.62</v>
      </c>
      <c r="I85" s="31">
        <f t="shared" si="67"/>
        <v>-98769.483182937431</v>
      </c>
      <c r="J85" s="32">
        <f t="shared" si="68"/>
        <v>-500197.5</v>
      </c>
      <c r="K85" s="76">
        <f t="shared" si="76"/>
        <v>100.18899999999999</v>
      </c>
      <c r="L85" s="31">
        <f t="shared" si="69"/>
        <v>175889.99999999499</v>
      </c>
      <c r="M85" s="32">
        <f t="shared" si="70"/>
        <v>-227737.86200000002</v>
      </c>
      <c r="N85" s="82">
        <f t="shared" si="71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2"/>
        <v>-86411.419812810724</v>
      </c>
      <c r="S85" s="143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  <c r="BY85" s="75"/>
      <c r="CA85" s="129">
        <v>45877.625</v>
      </c>
      <c r="CB85" s="54">
        <v>107.1588</v>
      </c>
      <c r="CC85" s="129">
        <v>45877.625</v>
      </c>
      <c r="CD85" s="54">
        <v>51.154000000000003</v>
      </c>
      <c r="CO85" s="129">
        <v>45874.625</v>
      </c>
      <c r="CP85" s="54">
        <v>275.041</v>
      </c>
      <c r="CQ85" s="129">
        <v>45874.625</v>
      </c>
      <c r="CR85" s="54">
        <v>55.579000000000001</v>
      </c>
    </row>
    <row r="86" spans="1:96" x14ac:dyDescent="0.3">
      <c r="A86" s="142">
        <v>45946.625</v>
      </c>
      <c r="B86" s="76">
        <f t="shared" si="73"/>
        <v>92.23</v>
      </c>
      <c r="C86" s="31">
        <f t="shared" si="63"/>
        <v>-444621.93823216198</v>
      </c>
      <c r="D86" s="32">
        <f t="shared" si="64"/>
        <v>-293750</v>
      </c>
      <c r="E86" s="76">
        <f t="shared" si="74"/>
        <v>101.221</v>
      </c>
      <c r="F86" s="31">
        <f t="shared" si="65"/>
        <v>-3999.9999999992042</v>
      </c>
      <c r="G86" s="32">
        <f t="shared" si="66"/>
        <v>-104583.01666666666</v>
      </c>
      <c r="H86" s="76">
        <f t="shared" si="75"/>
        <v>121.6</v>
      </c>
      <c r="I86" s="31">
        <f t="shared" si="67"/>
        <v>-105824.44626743604</v>
      </c>
      <c r="J86" s="32">
        <f t="shared" si="68"/>
        <v>-505250</v>
      </c>
      <c r="K86" s="76">
        <f t="shared" si="76"/>
        <v>100.14700000000001</v>
      </c>
      <c r="L86" s="31">
        <f t="shared" si="69"/>
        <v>158670.00000000017</v>
      </c>
      <c r="M86" s="32">
        <f t="shared" si="70"/>
        <v>-230038.24444444443</v>
      </c>
      <c r="N86" s="82">
        <f t="shared" si="71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2"/>
        <v>-132452.11124250438</v>
      </c>
      <c r="S86" s="143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  <c r="BY86" s="75"/>
      <c r="CA86" s="129">
        <v>45880.625</v>
      </c>
      <c r="CB86" s="54">
        <v>107.04949999999999</v>
      </c>
      <c r="CC86" s="129">
        <v>45880.625</v>
      </c>
      <c r="CD86" s="54">
        <v>51.481000000000002</v>
      </c>
      <c r="CO86" s="129">
        <v>45875.625</v>
      </c>
      <c r="CP86" s="54">
        <v>276.83699999999999</v>
      </c>
      <c r="CQ86" s="129">
        <v>45875.625</v>
      </c>
      <c r="CR86" s="54">
        <v>55.622999999999998</v>
      </c>
    </row>
    <row r="87" spans="1:96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  <c r="BY87" s="75"/>
      <c r="CA87" s="129">
        <v>45881.625</v>
      </c>
      <c r="CB87" s="54">
        <v>107.3578</v>
      </c>
      <c r="CC87" s="129">
        <v>45881.625</v>
      </c>
      <c r="CD87" s="54">
        <v>50.027000000000001</v>
      </c>
      <c r="CO87" s="129">
        <v>45876.625</v>
      </c>
      <c r="CP87" s="54">
        <v>269.959</v>
      </c>
      <c r="CQ87" s="129">
        <v>45876.625</v>
      </c>
      <c r="CR87" s="54">
        <v>54.149000000000001</v>
      </c>
    </row>
    <row r="88" spans="1:96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  <c r="BY88" s="75"/>
      <c r="CA88" s="129">
        <v>45882.625</v>
      </c>
      <c r="CB88" s="54">
        <v>107.5305</v>
      </c>
      <c r="CC88" s="129">
        <v>45882.625</v>
      </c>
      <c r="CD88" s="54">
        <v>49.564</v>
      </c>
      <c r="CO88" s="129">
        <v>45877.625</v>
      </c>
      <c r="CP88" s="54">
        <v>267.15899999999999</v>
      </c>
      <c r="CQ88" s="129">
        <v>45877.625</v>
      </c>
      <c r="CR88" s="54">
        <v>53.585000000000001</v>
      </c>
    </row>
    <row r="89" spans="1:96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  <c r="BY89" s="75"/>
      <c r="CA89" s="129">
        <v>45883.625</v>
      </c>
      <c r="CB89" s="54">
        <v>107.40009999999999</v>
      </c>
      <c r="CC89" s="129">
        <v>45883.625</v>
      </c>
      <c r="CD89" s="54">
        <v>49.968000000000004</v>
      </c>
      <c r="CO89" s="129">
        <v>45880.625</v>
      </c>
      <c r="CP89" s="54">
        <v>267.584</v>
      </c>
      <c r="CQ89" s="129">
        <v>45880.625</v>
      </c>
      <c r="CR89" s="54">
        <v>53.674999999999997</v>
      </c>
    </row>
    <row r="90" spans="1:96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  <c r="BY90" s="75"/>
      <c r="CA90" s="129">
        <v>45884.625</v>
      </c>
      <c r="CB90" s="54">
        <v>107.37390000000001</v>
      </c>
      <c r="CC90" s="129">
        <v>45884.625</v>
      </c>
      <c r="CD90" s="54">
        <v>49.91</v>
      </c>
      <c r="CO90" s="129">
        <v>45881.625</v>
      </c>
      <c r="CP90" s="54">
        <v>265.14</v>
      </c>
      <c r="CQ90" s="129">
        <v>45881.625</v>
      </c>
      <c r="CR90" s="54">
        <v>52.881999999999998</v>
      </c>
    </row>
    <row r="91" spans="1:96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  <c r="BY91" s="75"/>
      <c r="CA91" s="129">
        <v>45887.625</v>
      </c>
      <c r="CB91" s="54">
        <v>107.3562</v>
      </c>
      <c r="CC91" s="129">
        <v>45887.625</v>
      </c>
      <c r="CD91" s="54">
        <v>50.018000000000001</v>
      </c>
      <c r="CO91" s="129">
        <v>45882.625</v>
      </c>
      <c r="CP91" s="54">
        <v>260.87599999999998</v>
      </c>
      <c r="CQ91" s="129">
        <v>45882.625</v>
      </c>
      <c r="CR91" s="54">
        <v>51.805</v>
      </c>
    </row>
    <row r="92" spans="1:96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  <c r="BY92" s="75"/>
      <c r="CA92" s="129">
        <v>45888.625</v>
      </c>
      <c r="CB92" s="54">
        <v>107.22490000000001</v>
      </c>
      <c r="CC92" s="129">
        <v>45888.625</v>
      </c>
      <c r="CD92" s="54">
        <v>50.395000000000003</v>
      </c>
      <c r="CO92" s="129">
        <v>45883.625</v>
      </c>
      <c r="CP92" s="54">
        <v>260.50799999999998</v>
      </c>
      <c r="CQ92" s="129">
        <v>45883.625</v>
      </c>
      <c r="CR92" s="54">
        <v>51.789000000000001</v>
      </c>
    </row>
    <row r="93" spans="1:96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  <c r="BY93" s="75"/>
      <c r="CA93" s="129">
        <v>45889.625</v>
      </c>
      <c r="CB93" s="54">
        <v>107.1161</v>
      </c>
      <c r="CC93" s="129">
        <v>45889.625</v>
      </c>
      <c r="CD93" s="54">
        <v>50.768000000000001</v>
      </c>
      <c r="CO93" s="129">
        <v>45884.625</v>
      </c>
      <c r="CP93" s="54">
        <v>259.67399999999998</v>
      </c>
      <c r="CQ93" s="129">
        <v>45884.625</v>
      </c>
      <c r="CR93" s="54">
        <v>51.633000000000003</v>
      </c>
    </row>
    <row r="94" spans="1:96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  <c r="BY94" s="75"/>
      <c r="CA94" s="129">
        <v>45890.625</v>
      </c>
      <c r="CB94" s="54">
        <v>106.9358</v>
      </c>
      <c r="CC94" s="129">
        <v>45890.625</v>
      </c>
      <c r="CD94" s="54">
        <v>51.694000000000003</v>
      </c>
      <c r="CO94" s="129">
        <v>45887.625</v>
      </c>
      <c r="CP94" s="54">
        <v>260.94299999999998</v>
      </c>
      <c r="CQ94" s="129">
        <v>45887.625</v>
      </c>
      <c r="CR94" s="54">
        <v>51.783999999999999</v>
      </c>
    </row>
    <row r="95" spans="1:96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  <c r="CA95" s="129">
        <v>45891.625</v>
      </c>
      <c r="CB95" s="54">
        <v>107.5735</v>
      </c>
      <c r="CC95" s="129">
        <v>45891.625</v>
      </c>
      <c r="CD95" s="54">
        <v>49.182000000000002</v>
      </c>
      <c r="CO95" s="129">
        <v>45888.625</v>
      </c>
      <c r="CP95" s="54">
        <v>260.10500000000002</v>
      </c>
      <c r="CQ95" s="129">
        <v>45888.625</v>
      </c>
      <c r="CR95" s="54">
        <v>51.459000000000003</v>
      </c>
    </row>
    <row r="96" spans="1:96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  <c r="CA96" s="129">
        <v>45894.625</v>
      </c>
      <c r="CB96" s="54">
        <v>107.43819999999999</v>
      </c>
      <c r="CC96" s="129">
        <v>45894.625</v>
      </c>
      <c r="CD96" s="54">
        <v>49.68</v>
      </c>
      <c r="CO96" s="129">
        <v>45889.625</v>
      </c>
      <c r="CP96" s="54">
        <v>265.99299999999999</v>
      </c>
      <c r="CQ96" s="129">
        <v>45889.625</v>
      </c>
      <c r="CR96" s="54">
        <v>52.55</v>
      </c>
    </row>
    <row r="97" spans="21:96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  <c r="CA97" s="129">
        <v>45895.625</v>
      </c>
      <c r="CB97" s="54">
        <v>107.50369999999999</v>
      </c>
      <c r="CC97" s="129">
        <v>45895.625</v>
      </c>
      <c r="CD97" s="54">
        <v>49.631</v>
      </c>
      <c r="CO97" s="129">
        <v>45890.625</v>
      </c>
      <c r="CP97" s="54">
        <v>266.79599999999999</v>
      </c>
      <c r="CQ97" s="129">
        <v>45890.625</v>
      </c>
      <c r="CR97" s="54">
        <v>52.808999999999997</v>
      </c>
    </row>
    <row r="98" spans="21:96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  <c r="CA98" s="129">
        <v>45896.625</v>
      </c>
      <c r="CB98" s="54">
        <v>107.3715</v>
      </c>
      <c r="CC98" s="129">
        <v>45896.625</v>
      </c>
      <c r="CD98" s="54">
        <v>50.168999999999997</v>
      </c>
      <c r="CO98" s="129">
        <v>45891.625</v>
      </c>
      <c r="CP98" s="54">
        <v>261.90800000000002</v>
      </c>
      <c r="CQ98" s="129">
        <v>45891.625</v>
      </c>
      <c r="CR98" s="54">
        <v>51.709000000000003</v>
      </c>
    </row>
    <row r="99" spans="21:96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  <c r="CA99" s="129">
        <v>45897.625</v>
      </c>
      <c r="CB99" s="54">
        <v>107.40689999999999</v>
      </c>
      <c r="CC99" s="129">
        <v>45897.625</v>
      </c>
      <c r="CD99" s="54">
        <v>50.031999999999996</v>
      </c>
      <c r="CO99" s="129">
        <v>45895.625</v>
      </c>
      <c r="CP99" s="54">
        <v>267.59399999999999</v>
      </c>
      <c r="CQ99" s="129">
        <v>45895.625</v>
      </c>
      <c r="CR99" s="54">
        <v>53.003</v>
      </c>
    </row>
    <row r="100" spans="21:96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  <c r="CA100" s="129">
        <v>45898.625</v>
      </c>
      <c r="CB100" s="54">
        <v>107.20489999999999</v>
      </c>
      <c r="CC100" s="129">
        <v>45898.625</v>
      </c>
      <c r="CD100" s="54">
        <v>50.929000000000002</v>
      </c>
      <c r="CO100" s="129">
        <v>45896.625</v>
      </c>
      <c r="CP100" s="54">
        <v>274.23899999999998</v>
      </c>
      <c r="CQ100" s="129">
        <v>45896.625</v>
      </c>
      <c r="CR100" s="54">
        <v>54.777000000000001</v>
      </c>
    </row>
    <row r="101" spans="21:96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  <c r="CA101" s="129">
        <v>45902.625</v>
      </c>
      <c r="CB101" s="54">
        <v>107.1491</v>
      </c>
      <c r="CC101" s="129">
        <v>45902.625</v>
      </c>
      <c r="CD101" s="54">
        <v>51.244999999999997</v>
      </c>
      <c r="CO101" s="129">
        <v>45897.625</v>
      </c>
      <c r="CP101" s="54">
        <v>264.39100000000002</v>
      </c>
      <c r="CQ101" s="129">
        <v>45897.625</v>
      </c>
      <c r="CR101" s="54">
        <v>54.683</v>
      </c>
    </row>
    <row r="102" spans="21:96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  <c r="CA102" s="129">
        <v>45903.625</v>
      </c>
      <c r="CB102" s="54">
        <v>107.15860000000001</v>
      </c>
      <c r="CC102" s="129">
        <v>45903.625</v>
      </c>
      <c r="CD102" s="54">
        <v>50.915999999999997</v>
      </c>
      <c r="CO102" s="129">
        <v>45898.625</v>
      </c>
      <c r="CP102" s="54">
        <v>267.71499999999997</v>
      </c>
      <c r="CQ102" s="129">
        <v>45898.625</v>
      </c>
      <c r="CR102" s="54">
        <v>55.435000000000002</v>
      </c>
    </row>
    <row r="103" spans="21:96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  <c r="CA103" s="129">
        <v>45904.625</v>
      </c>
      <c r="CB103" s="54">
        <v>107.4136</v>
      </c>
      <c r="CC103" s="129">
        <v>45904.625</v>
      </c>
      <c r="CD103" s="54">
        <v>49.465000000000003</v>
      </c>
      <c r="CO103" s="129">
        <v>45901.625</v>
      </c>
      <c r="CP103" s="54">
        <v>268.10199999999998</v>
      </c>
      <c r="CQ103" s="129">
        <v>45901.625</v>
      </c>
      <c r="CR103" s="54">
        <v>55.500999999999998</v>
      </c>
    </row>
    <row r="104" spans="21:96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  <c r="CA104" s="129">
        <v>45905.625</v>
      </c>
      <c r="CB104" s="54">
        <v>107.2762</v>
      </c>
      <c r="CC104" s="129">
        <v>45905.625</v>
      </c>
      <c r="CD104" s="54">
        <v>50.021000000000001</v>
      </c>
      <c r="CO104" s="129">
        <v>45902.625</v>
      </c>
      <c r="CP104" s="54">
        <v>274.209</v>
      </c>
      <c r="CQ104" s="129">
        <v>45902.625</v>
      </c>
      <c r="CR104" s="54">
        <v>56.918999999999997</v>
      </c>
    </row>
    <row r="105" spans="21:96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  <c r="CA105" s="129">
        <v>45908.625</v>
      </c>
      <c r="CB105" s="54">
        <v>107.2625</v>
      </c>
      <c r="CC105" s="129">
        <v>45908.625</v>
      </c>
      <c r="CD105" s="54">
        <v>49.890999999999998</v>
      </c>
      <c r="CO105" s="129">
        <v>45903.625</v>
      </c>
      <c r="CP105" s="54">
        <v>267.14</v>
      </c>
      <c r="CQ105" s="129">
        <v>45903.625</v>
      </c>
      <c r="CR105" s="54">
        <v>55.265000000000001</v>
      </c>
    </row>
    <row r="106" spans="21:96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  <c r="CA106" s="129">
        <v>45909.625</v>
      </c>
      <c r="CB106" s="54">
        <v>107.24930000000001</v>
      </c>
      <c r="CC106" s="129">
        <v>45909.625</v>
      </c>
      <c r="CD106" s="54">
        <v>49.667000000000002</v>
      </c>
      <c r="CO106" s="129">
        <v>45904.625</v>
      </c>
      <c r="CP106" s="54">
        <v>264.74099999999999</v>
      </c>
      <c r="CQ106" s="129">
        <v>45904.625</v>
      </c>
      <c r="CR106" s="54">
        <v>54.372999999999998</v>
      </c>
    </row>
    <row r="107" spans="21:96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  <c r="CA107" s="129">
        <v>45910.625</v>
      </c>
      <c r="CB107" s="54">
        <v>107.3793</v>
      </c>
      <c r="CC107" s="129">
        <v>45910.625</v>
      </c>
      <c r="CD107" s="54">
        <v>49.031999999999996</v>
      </c>
      <c r="CO107" s="129">
        <v>45905.625</v>
      </c>
      <c r="CP107" s="54">
        <v>263.56599999999997</v>
      </c>
      <c r="CQ107" s="129">
        <v>45905.625</v>
      </c>
      <c r="CR107" s="54">
        <v>54.095999999999997</v>
      </c>
    </row>
    <row r="108" spans="21:96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  <c r="CA108" s="129">
        <v>45911.625</v>
      </c>
      <c r="CB108" s="54">
        <v>107.7234</v>
      </c>
      <c r="CC108" s="129">
        <v>45911.625</v>
      </c>
      <c r="CD108" s="54">
        <v>47.65</v>
      </c>
      <c r="CO108" s="129">
        <v>45908.625</v>
      </c>
      <c r="CP108" s="54">
        <v>261.50299999999999</v>
      </c>
      <c r="CQ108" s="129">
        <v>45908.625</v>
      </c>
      <c r="CR108" s="54">
        <v>53.42</v>
      </c>
    </row>
    <row r="109" spans="21:96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  <c r="CA109" s="129">
        <v>45912.625</v>
      </c>
      <c r="CB109" s="54">
        <v>107.64149999999999</v>
      </c>
      <c r="CC109" s="129">
        <v>45912.625</v>
      </c>
      <c r="CD109" s="54">
        <v>47.94</v>
      </c>
      <c r="CO109" s="129">
        <v>45909.625</v>
      </c>
      <c r="CP109" s="54">
        <v>261.88799999999998</v>
      </c>
      <c r="CQ109" s="129">
        <v>45909.625</v>
      </c>
      <c r="CR109" s="54">
        <v>53.2</v>
      </c>
    </row>
    <row r="110" spans="21:96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  <c r="CA110" s="129">
        <v>45915.625</v>
      </c>
      <c r="CB110" s="54">
        <v>107.8558</v>
      </c>
      <c r="CC110" s="129">
        <v>45915.625</v>
      </c>
      <c r="CD110" s="54">
        <v>47.017000000000003</v>
      </c>
      <c r="CO110" s="129">
        <v>45910.625</v>
      </c>
      <c r="CP110" s="54">
        <v>258.988</v>
      </c>
      <c r="CQ110" s="129">
        <v>45910.625</v>
      </c>
      <c r="CR110" s="54">
        <v>52.481000000000002</v>
      </c>
    </row>
    <row r="111" spans="21:96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  <c r="CA111" s="129">
        <v>45916.625</v>
      </c>
      <c r="CB111" s="54">
        <v>107.8259</v>
      </c>
      <c r="CC111" s="129">
        <v>45916.625</v>
      </c>
      <c r="CD111" s="54">
        <v>47.42</v>
      </c>
      <c r="CO111" s="129">
        <v>45911.625</v>
      </c>
      <c r="CP111" s="54">
        <v>253.00800000000001</v>
      </c>
      <c r="CQ111" s="129">
        <v>45911.625</v>
      </c>
      <c r="CR111" s="54">
        <v>51.143000000000001</v>
      </c>
    </row>
    <row r="112" spans="21:96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  <c r="CA112" s="129">
        <v>45917.625</v>
      </c>
      <c r="CB112" s="54">
        <v>107.72799999999999</v>
      </c>
      <c r="CC112" s="129">
        <v>45917.625</v>
      </c>
      <c r="CD112" s="54">
        <v>47.936999999999998</v>
      </c>
      <c r="CO112" s="129">
        <v>45912.625</v>
      </c>
      <c r="CP112" s="54">
        <v>252.27</v>
      </c>
      <c r="CQ112" s="129">
        <v>45912.625</v>
      </c>
      <c r="CR112" s="54">
        <v>50.945999999999998</v>
      </c>
    </row>
    <row r="113" spans="21:96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  <c r="CA113" s="129">
        <v>45918.625</v>
      </c>
      <c r="CB113" s="54">
        <v>107.9539</v>
      </c>
      <c r="CC113" s="129">
        <v>45918.625</v>
      </c>
      <c r="CD113" s="54">
        <v>46.959000000000003</v>
      </c>
      <c r="CO113" s="129">
        <v>45915.625</v>
      </c>
      <c r="CP113" s="54">
        <v>247.80699999999999</v>
      </c>
      <c r="CQ113" s="129">
        <v>45915.625</v>
      </c>
      <c r="CR113" s="54">
        <v>50.042000000000002</v>
      </c>
    </row>
    <row r="114" spans="21:96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  <c r="CA114" s="129">
        <v>45919.625</v>
      </c>
      <c r="CB114" s="54">
        <v>107.8977</v>
      </c>
      <c r="CC114" s="129">
        <v>45919.625</v>
      </c>
      <c r="CD114" s="54">
        <v>47.231000000000002</v>
      </c>
      <c r="CO114" s="129">
        <v>45916.625</v>
      </c>
      <c r="CP114" s="54">
        <v>251.81700000000001</v>
      </c>
      <c r="CQ114" s="129">
        <v>45916.625</v>
      </c>
      <c r="CR114" s="54">
        <v>50.780999999999999</v>
      </c>
    </row>
    <row r="115" spans="21:96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  <c r="CA115" s="129">
        <v>45922.625</v>
      </c>
      <c r="CB115" s="54">
        <v>107.9379</v>
      </c>
      <c r="CC115" s="129">
        <v>45922.625</v>
      </c>
      <c r="CD115" s="54">
        <v>47.365000000000002</v>
      </c>
      <c r="CO115" s="129">
        <v>45917.625</v>
      </c>
      <c r="CP115" s="54">
        <v>251.23599999999999</v>
      </c>
      <c r="CQ115" s="129">
        <v>45917.625</v>
      </c>
      <c r="CR115" s="54">
        <v>50.738</v>
      </c>
    </row>
    <row r="116" spans="21:96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  <c r="CA116" s="129">
        <v>45923.625</v>
      </c>
      <c r="CB116" s="54">
        <v>107.82299999999999</v>
      </c>
      <c r="CC116" s="129">
        <v>45923.625</v>
      </c>
      <c r="CD116" s="54">
        <v>47.701000000000001</v>
      </c>
      <c r="CO116" s="129">
        <v>45918.625</v>
      </c>
      <c r="CP116" s="54">
        <v>247.51499999999999</v>
      </c>
      <c r="CQ116" s="129">
        <v>45918.625</v>
      </c>
      <c r="CR116" s="54">
        <v>50.093000000000004</v>
      </c>
    </row>
    <row r="117" spans="21:96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  <c r="CA117" s="129">
        <v>45924.625</v>
      </c>
      <c r="CB117" s="54">
        <v>107.7465</v>
      </c>
      <c r="CC117" s="129">
        <v>45924.625</v>
      </c>
      <c r="CD117" s="54">
        <v>48.238999999999997</v>
      </c>
      <c r="CO117" s="129">
        <v>45919.625</v>
      </c>
      <c r="CP117" s="54">
        <v>248.51300000000001</v>
      </c>
      <c r="CQ117" s="129">
        <v>45919.625</v>
      </c>
      <c r="CR117" s="54">
        <v>50.19</v>
      </c>
    </row>
    <row r="118" spans="21:96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  <c r="CA118" s="129">
        <v>45925.625</v>
      </c>
      <c r="CB118" s="54">
        <v>107.6015</v>
      </c>
      <c r="CC118" s="129">
        <v>45925.625</v>
      </c>
      <c r="CD118" s="54">
        <v>48.945</v>
      </c>
      <c r="CO118" s="129">
        <v>45922.625</v>
      </c>
      <c r="CP118" s="54">
        <v>247.34700000000001</v>
      </c>
      <c r="CQ118" s="129">
        <v>45922.625</v>
      </c>
      <c r="CR118" s="54">
        <v>50.252000000000002</v>
      </c>
    </row>
    <row r="119" spans="21:96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  <c r="CA119" s="129">
        <v>45926.625</v>
      </c>
      <c r="CB119" s="54">
        <v>107.7762</v>
      </c>
      <c r="CC119" s="129">
        <v>45926.625</v>
      </c>
      <c r="CD119" s="54">
        <v>48.259</v>
      </c>
      <c r="CO119" s="129">
        <v>45923.625</v>
      </c>
      <c r="CP119" s="54">
        <v>242.93100000000001</v>
      </c>
      <c r="CQ119" s="129">
        <v>45923.625</v>
      </c>
      <c r="CR119" s="54">
        <v>49.594999999999999</v>
      </c>
    </row>
    <row r="120" spans="21:96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  <c r="CA120" s="129">
        <v>45929.625</v>
      </c>
      <c r="CB120" s="54">
        <v>107.9713</v>
      </c>
      <c r="CC120" s="129">
        <v>45929.625</v>
      </c>
      <c r="CD120" s="54">
        <v>47.534999999999997</v>
      </c>
      <c r="CO120" s="129">
        <v>45924.625</v>
      </c>
      <c r="CP120" s="54">
        <v>243.08600000000001</v>
      </c>
      <c r="CQ120" s="129">
        <v>45924.625</v>
      </c>
      <c r="CR120" s="54">
        <v>49.652999999999999</v>
      </c>
    </row>
    <row r="121" spans="21:96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  <c r="CA121" s="129">
        <v>45930.625</v>
      </c>
      <c r="CB121" s="54">
        <v>107.99469999999999</v>
      </c>
      <c r="CC121" s="129">
        <v>45930.625</v>
      </c>
      <c r="CD121" s="54">
        <v>47.451999999999998</v>
      </c>
      <c r="CO121" s="129">
        <v>45925.625</v>
      </c>
      <c r="CP121" s="54">
        <v>247.20099999999999</v>
      </c>
      <c r="CQ121" s="129">
        <v>45925.625</v>
      </c>
      <c r="CR121" s="54">
        <v>50.735999999999997</v>
      </c>
    </row>
    <row r="122" spans="21:96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  <c r="CA122" s="129">
        <v>45931.625</v>
      </c>
      <c r="CB122" s="54">
        <v>107.9406</v>
      </c>
      <c r="CC122" s="129">
        <v>45931.625</v>
      </c>
      <c r="CD122" s="54">
        <v>47.582000000000001</v>
      </c>
      <c r="CO122" s="129">
        <v>45926.625</v>
      </c>
      <c r="CP122" s="54">
        <v>244.453</v>
      </c>
      <c r="CQ122" s="129">
        <v>45926.625</v>
      </c>
      <c r="CR122" s="54">
        <v>50.292000000000002</v>
      </c>
    </row>
    <row r="123" spans="21:96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  <c r="CA123" s="129">
        <v>45932.625</v>
      </c>
      <c r="CB123" s="54">
        <v>107.9785</v>
      </c>
      <c r="CC123" s="129">
        <v>45932.625</v>
      </c>
      <c r="CD123" s="54">
        <v>47.204999999999998</v>
      </c>
      <c r="CO123" s="129">
        <v>45929.625</v>
      </c>
      <c r="CP123" s="54">
        <v>241.69499999999999</v>
      </c>
      <c r="CQ123" s="129">
        <v>45929.625</v>
      </c>
      <c r="CR123" s="54">
        <v>49.634</v>
      </c>
    </row>
    <row r="124" spans="21:96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  <c r="CA124" s="129">
        <v>45933.625</v>
      </c>
      <c r="CB124" s="54">
        <v>107.9615</v>
      </c>
      <c r="CC124" s="129">
        <v>45933.625</v>
      </c>
      <c r="CD124" s="54">
        <v>47.156999999999996</v>
      </c>
      <c r="CO124" s="129">
        <v>45930.625</v>
      </c>
      <c r="CP124" s="54">
        <v>240.52799999999999</v>
      </c>
      <c r="CQ124" s="129">
        <v>45930.625</v>
      </c>
      <c r="CR124" s="54">
        <v>49.851999999999997</v>
      </c>
    </row>
    <row r="125" spans="21:96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  <c r="CA125" s="129">
        <v>45936.625</v>
      </c>
      <c r="CB125" s="54">
        <v>108.1194</v>
      </c>
      <c r="CC125" s="129">
        <v>45936.625</v>
      </c>
      <c r="CD125" s="54">
        <v>46.581000000000003</v>
      </c>
      <c r="CO125" s="129">
        <v>45931.625</v>
      </c>
      <c r="CP125" s="54">
        <v>239.28700000000001</v>
      </c>
      <c r="CQ125" s="129">
        <v>45931.625</v>
      </c>
      <c r="CR125" s="54">
        <v>49.369</v>
      </c>
    </row>
    <row r="126" spans="21:96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  <c r="CA126" s="129">
        <v>45937.625</v>
      </c>
      <c r="CB126" s="54">
        <v>108.0094</v>
      </c>
      <c r="CC126" s="129">
        <v>45937.625</v>
      </c>
      <c r="CD126" s="54">
        <v>47.156999999999996</v>
      </c>
      <c r="CO126" s="129">
        <v>45932.625</v>
      </c>
      <c r="CP126" s="54">
        <v>236.33199999999999</v>
      </c>
      <c r="CQ126" s="129">
        <v>45932.625</v>
      </c>
      <c r="CR126" s="54">
        <v>48.860999999999997</v>
      </c>
    </row>
    <row r="127" spans="21:96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  <c r="CA127" s="129">
        <v>45938.625</v>
      </c>
      <c r="CB127" s="54">
        <v>107.92919999999999</v>
      </c>
      <c r="CC127" s="129">
        <v>45938.625</v>
      </c>
      <c r="CD127" s="54">
        <v>47.487000000000002</v>
      </c>
      <c r="CO127" s="129">
        <v>45933.625</v>
      </c>
      <c r="CP127" s="54">
        <v>235.94200000000001</v>
      </c>
      <c r="CQ127" s="129">
        <v>45933.625</v>
      </c>
      <c r="CR127" s="54">
        <v>48.695999999999998</v>
      </c>
    </row>
    <row r="128" spans="21:96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  <c r="CA128" s="129">
        <v>45939.625</v>
      </c>
      <c r="CB128" s="54">
        <v>107.73399999999999</v>
      </c>
      <c r="CC128" s="129">
        <v>45939.625</v>
      </c>
      <c r="CD128" s="54">
        <v>48.017000000000003</v>
      </c>
      <c r="CO128" s="129">
        <v>45936.625</v>
      </c>
      <c r="CP128" s="54">
        <v>239.226</v>
      </c>
      <c r="CQ128" s="129">
        <v>45936.625</v>
      </c>
      <c r="CR128" s="54">
        <v>49.597000000000001</v>
      </c>
    </row>
    <row r="129" spans="21:96" x14ac:dyDescent="0.3">
      <c r="U129" s="75">
        <v>45937.625</v>
      </c>
      <c r="V129" s="54">
        <v>92.19</v>
      </c>
      <c r="W129" s="75">
        <v>45932.625</v>
      </c>
      <c r="X129" s="54">
        <v>100.905</v>
      </c>
      <c r="BE129" s="75">
        <v>45936.625</v>
      </c>
      <c r="BF129" s="54">
        <v>80.86</v>
      </c>
      <c r="BI129" s="75">
        <v>45936.625</v>
      </c>
      <c r="BJ129" s="54">
        <v>111.19</v>
      </c>
      <c r="CA129" s="129">
        <v>45940.625</v>
      </c>
      <c r="CB129" s="54">
        <v>107.01220000000001</v>
      </c>
      <c r="CC129" s="129">
        <v>45940.625</v>
      </c>
      <c r="CD129" s="54">
        <v>51.024000000000001</v>
      </c>
      <c r="CO129" s="129">
        <v>45937.625</v>
      </c>
      <c r="CP129" s="54">
        <v>242.00200000000001</v>
      </c>
      <c r="CQ129" s="129">
        <v>45937.625</v>
      </c>
      <c r="CR129" s="54">
        <v>49.996000000000002</v>
      </c>
    </row>
    <row r="130" spans="21:96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  <c r="CA130" s="129">
        <v>45944.625</v>
      </c>
      <c r="CB130" s="54">
        <v>107.4841</v>
      </c>
      <c r="CC130" s="129">
        <v>45944.625</v>
      </c>
      <c r="CD130" s="54">
        <v>48.805</v>
      </c>
      <c r="CO130" s="129">
        <v>45938.625</v>
      </c>
      <c r="CP130" s="54">
        <v>244.23400000000001</v>
      </c>
      <c r="CQ130" s="129">
        <v>45938.625</v>
      </c>
      <c r="CR130" s="54">
        <v>50.073</v>
      </c>
    </row>
    <row r="131" spans="21:96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  <c r="CA131" s="129">
        <v>45945.625</v>
      </c>
      <c r="CB131" s="54">
        <v>107.62390000000001</v>
      </c>
      <c r="CC131" s="129">
        <v>45945.625</v>
      </c>
      <c r="CD131" s="54">
        <v>48.523000000000003</v>
      </c>
      <c r="CO131" s="129">
        <v>45939.625</v>
      </c>
      <c r="CP131" s="54">
        <v>249.739</v>
      </c>
      <c r="CQ131" s="129">
        <v>45939.625</v>
      </c>
      <c r="CR131" s="54">
        <v>50.813000000000002</v>
      </c>
    </row>
    <row r="132" spans="21:96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  <c r="CA132" s="129">
        <v>45946.625</v>
      </c>
      <c r="CB132" s="54">
        <v>107.2029</v>
      </c>
      <c r="CC132" s="129">
        <v>45946.625</v>
      </c>
      <c r="CD132" s="54">
        <v>50.155999999999999</v>
      </c>
      <c r="CO132" s="129">
        <v>45940.625</v>
      </c>
      <c r="CP132" s="54">
        <v>260.29199999999997</v>
      </c>
      <c r="CQ132" s="129">
        <v>45940.625</v>
      </c>
      <c r="CR132" s="54">
        <v>52.987000000000002</v>
      </c>
    </row>
    <row r="133" spans="21:96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  <c r="CO133" s="129">
        <v>45943.625</v>
      </c>
      <c r="CP133" s="54">
        <v>260.25400000000002</v>
      </c>
      <c r="CQ133" s="129">
        <v>45943.625</v>
      </c>
      <c r="CR133" s="54">
        <v>53.084000000000003</v>
      </c>
    </row>
    <row r="134" spans="21:96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  <c r="CO134" s="129">
        <v>45944.625</v>
      </c>
      <c r="CP134" s="54">
        <v>257.16699999999997</v>
      </c>
      <c r="CQ134" s="129">
        <v>45944.625</v>
      </c>
      <c r="CR134" s="54">
        <v>52.110999999999997</v>
      </c>
    </row>
    <row r="135" spans="21:96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  <c r="CO135" s="129">
        <v>45945.625</v>
      </c>
      <c r="CP135" s="54">
        <v>245.131</v>
      </c>
      <c r="CQ135" s="129">
        <v>45945.625</v>
      </c>
      <c r="CR135" s="54">
        <v>49.81</v>
      </c>
    </row>
    <row r="136" spans="21:96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  <c r="CO136" s="129">
        <v>45946.625</v>
      </c>
      <c r="CP136" s="54">
        <v>250.49600000000001</v>
      </c>
      <c r="CQ136" s="129">
        <v>45946.625</v>
      </c>
      <c r="CR136" s="54">
        <v>50.529000000000003</v>
      </c>
    </row>
    <row r="137" spans="21:96" x14ac:dyDescent="0.3"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  <c r="CO137" s="129">
        <v>45947.625</v>
      </c>
      <c r="CP137" s="54">
        <v>252.31100000000001</v>
      </c>
      <c r="CQ137" s="129">
        <v>45947.625</v>
      </c>
      <c r="CR137" s="54">
        <v>51.204999999999998</v>
      </c>
    </row>
    <row r="138" spans="21:96" x14ac:dyDescent="0.3">
      <c r="W138" s="75">
        <v>45945.625</v>
      </c>
      <c r="X138" s="54">
        <v>101.23699999999999</v>
      </c>
    </row>
    <row r="139" spans="21:96" x14ac:dyDescent="0.3">
      <c r="W139" s="75">
        <v>45946.625</v>
      </c>
      <c r="X139" s="54">
        <v>101.221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B12:D12"/>
    <mergeCell ref="E12:G12"/>
    <mergeCell ref="H12:J12"/>
    <mergeCell ref="K12:M12"/>
    <mergeCell ref="AG12:AI12"/>
    <mergeCell ref="AJ12:AL12"/>
  </mergeCells>
  <conditionalFormatting sqref="N13:S86">
    <cfRule type="cellIs" dxfId="3" priority="3" operator="lessThan">
      <formula>0</formula>
    </cfRule>
  </conditionalFormatting>
  <conditionalFormatting sqref="AY13:BC50">
    <cfRule type="cellIs" dxfId="2" priority="4" operator="lessThan">
      <formula>0</formula>
    </cfRule>
  </conditionalFormatting>
  <conditionalFormatting sqref="BY13:BY14">
    <cfRule type="cellIs" dxfId="1" priority="2" operator="lessThan">
      <formula>0</formula>
    </cfRule>
  </conditionalFormatting>
  <conditionalFormatting sqref="CM13:CM1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Closed_CDX IG vs SPX Puts</vt:lpstr>
      <vt:lpstr>ETF PL</vt:lpstr>
      <vt:lpstr>ETF PL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2025-10-17T14:36:25Z</dcterms:modified>
</cp:coreProperties>
</file>