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D0261513-9860-4C33-A8D1-10AD38E7EE70}" xr6:coauthVersionLast="47" xr6:coauthVersionMax="47" xr10:uidLastSave="{00000000-0000-0000-0000-000000000000}"/>
  <bookViews>
    <workbookView xWindow="-108" yWindow="-108" windowWidth="23256" windowHeight="12456" tabRatio="842" activeTab="4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8" l="1" a="1"/>
  <c r="B10" i="8"/>
  <c r="C10" i="1" a="1"/>
  <c r="C10" i="1"/>
  <c r="D10" i="2" a="1"/>
  <c r="D10" i="2"/>
  <c r="C10" i="2" a="1"/>
  <c r="C10" i="2"/>
  <c r="B10" i="1" a="1"/>
  <c r="B10" i="1"/>
  <c r="B10" i="5" a="1"/>
  <c r="B10" i="5"/>
  <c r="C10" i="3" a="1"/>
  <c r="C10" i="3"/>
  <c r="D10" i="8" a="1"/>
  <c r="D10" i="8"/>
  <c r="E10" i="8" a="1"/>
  <c r="E10" i="8"/>
  <c r="B10" i="3" a="1"/>
  <c r="B10" i="3"/>
  <c r="C10" i="8" a="1"/>
  <c r="C10" i="8"/>
  <c r="B10" i="2" a="1"/>
  <c r="B10" i="2"/>
  <c r="C10" i="5" a="1"/>
  <c r="C10" i="5"/>
  <c r="E5" i="8"/>
  <c r="D5" i="8"/>
  <c r="C5" i="8"/>
  <c r="B5" i="8" l="1"/>
  <c r="G1" i="8"/>
  <c r="G3" i="8" a="1"/>
  <c r="K3" i="8" a="1"/>
  <c r="I3" i="8" a="1"/>
  <c r="M3" i="8" a="1"/>
  <c r="I3" i="8" l="1"/>
  <c r="K3" i="8"/>
  <c r="G3" i="8"/>
  <c r="M3" i="8"/>
  <c r="G15" i="5" l="1"/>
  <c r="F15" i="5"/>
  <c r="D15" i="5"/>
  <c r="C15" i="5"/>
  <c r="H18" i="3"/>
  <c r="F18" i="3"/>
  <c r="G18" i="3"/>
  <c r="C18" i="3"/>
  <c r="D18" i="3"/>
  <c r="J19" i="2"/>
  <c r="K19" i="2" s="1"/>
  <c r="G19" i="2"/>
  <c r="D19" i="2"/>
  <c r="I19" i="2"/>
  <c r="F19" i="2"/>
  <c r="C19" i="2"/>
  <c r="D35" i="1"/>
  <c r="H35" i="1"/>
  <c r="I35" i="1"/>
  <c r="E35" i="1"/>
  <c r="G35" i="1"/>
  <c r="C35" i="1"/>
  <c r="C5" i="5"/>
  <c r="B5" i="5"/>
  <c r="E1" i="5"/>
  <c r="G3" i="5" a="1"/>
  <c r="E3" i="5" a="1"/>
  <c r="G3" i="5" l="1"/>
  <c r="E3" i="5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I32" i="1"/>
  <c r="H32" i="1"/>
  <c r="H33" i="1"/>
  <c r="E31" i="1"/>
  <c r="E32" i="1"/>
  <c r="E33" i="1"/>
  <c r="C33" i="1"/>
  <c r="D33" i="1" s="1"/>
  <c r="G33" i="1"/>
  <c r="G32" i="1"/>
  <c r="C32" i="1"/>
  <c r="D32" i="1"/>
  <c r="L1" i="1"/>
  <c r="E3" i="3" a="1"/>
  <c r="G3" i="3" a="1"/>
  <c r="H3" i="2" a="1"/>
  <c r="N3" i="1" a="1"/>
  <c r="F3" i="2" a="1"/>
  <c r="J3" i="2" a="1"/>
  <c r="L3" i="1" a="1"/>
  <c r="H3" i="2" l="1"/>
  <c r="G3" i="3"/>
  <c r="E3" i="3"/>
  <c r="N3" i="1"/>
  <c r="L3" i="1"/>
  <c r="J3" i="2"/>
  <c r="F3" i="2"/>
  <c r="K17" i="2"/>
  <c r="I33" i="1"/>
  <c r="C15" i="3"/>
  <c r="D15" i="3" l="1"/>
  <c r="F15" i="3"/>
  <c r="I15" i="2" l="1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<sst xmlns="http://schemas.openxmlformats.org/spreadsheetml/2006/main" count="179" uniqueCount="53">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</sst>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Data...2807675595</v>
        <stp/>
        <stp>BDP|16545953933052450030</stp>
        <tr r="B10" s="5"/>
      </tp>
      <tp t="s">
        <v>#N/A Requesting Data...3840961638</v>
        <stp/>
        <stp>BDH|12638510644494888918</stp>
        <tr r="J3" s="2"/>
      </tp>
      <tp t="s">
        <v>#N/A Requesting Data...2260530109</v>
        <stp/>
        <stp>BDP|12076286461161277423</stp>
        <tr r="C10" s="5"/>
      </tp>
      <tp t="s">
        <v>#N/A Requesting Data...1708270477</v>
        <stp/>
        <stp>BDH|16356430531132670069</stp>
        <tr r="E3" s="5"/>
      </tp>
      <tp t="s">
        <v>#N/A Requesting Data...1476718241</v>
        <stp/>
        <stp>BDP|14572736216992007722</stp>
        <tr r="B10" s="2"/>
      </tp>
      <tp t="s">
        <v>#N/A Requesting Data...3866781832</v>
        <stp/>
        <stp>BDP|13060443244535072213</stp>
        <tr r="B10" s="1"/>
      </tp>
      <tp t="s">
        <v>#N/A Requesting Data...1898782853</v>
        <stp/>
        <stp>BDH|10894206894247221818</stp>
        <tr r="F3" s="2"/>
      </tp>
      <tp t="s">
        <v>#N/A Requesting Data...3374301396</v>
        <stp/>
        <stp>BDP|17166731865344641740</stp>
        <tr r="C10" s="1"/>
      </tp>
      <tp t="s">
        <v>#N/A Requesting Data...1885793363</v>
        <stp/>
        <stp>BDH|11741073944848355875</stp>
        <tr r="L3" s="1"/>
      </tp>
    </main>
    <main first="bofaddin.rtdserver">
      <tp t="s">
        <v>#N/A Requesting Data...4016548760</v>
        <stp/>
        <stp>BDH|1114514480033031302</stp>
        <tr r="H3" s="2"/>
      </tp>
      <tp t="s">
        <v>#N/A Requesting Data...1829894076</v>
        <stp/>
        <stp>BDH|6681031850107066924</stp>
        <tr r="I3" s="8"/>
      </tp>
      <tp t="s">
        <v>#N/A Requesting Data...2009929044</v>
        <stp/>
        <stp>BDP|9706553668206945454</stp>
        <tr r="D10" s="8"/>
      </tp>
      <tp t="s">
        <v>#N/A Requesting Data...4281708401</v>
        <stp/>
        <stp>BDH|7243172123637335805</stp>
        <tr r="M3" s="8"/>
      </tp>
      <tp t="s">
        <v>#N/A Requesting Data...3245153764</v>
        <stp/>
        <stp>BDH|6420060377834795391</stp>
        <tr r="E3" s="3"/>
      </tp>
      <tp t="s">
        <v>#N/A Requesting Data...3504236573</v>
        <stp/>
        <stp>BDH|3728479687501562808</stp>
        <tr r="G3" s="8"/>
      </tp>
      <tp t="s">
        <v>#N/A Requesting Data...3035710474</v>
        <stp/>
        <stp>BDP|1931107217112743305</stp>
        <tr r="D10" s="2"/>
      </tp>
      <tp t="s">
        <v>#N/A Requesting Data...3502442151</v>
        <stp/>
        <stp>BDP|8919074471278682748</stp>
        <tr r="C10" s="3"/>
      </tp>
      <tp t="s">
        <v>#N/A Requesting Data...2500242822</v>
        <stp/>
        <stp>BDP|6499873574608943180</stp>
        <tr r="B10" s="8"/>
      </tp>
      <tp t="s">
        <v>#N/A Requesting Data...4245967169</v>
        <stp/>
        <stp>BDP|9073119891745028595</stp>
        <tr r="E10" s="8"/>
      </tp>
      <tp t="s">
        <v>#N/A Requesting Data...2571374360</v>
        <stp/>
        <stp>BDH|2867394246734835017</stp>
        <tr r="G3" s="5"/>
      </tp>
      <tp t="s">
        <v>#N/A Requesting Data...1408029877</v>
        <stp/>
        <stp>BDH|5470447665402544446</stp>
        <tr r="K3" s="8"/>
      </tp>
      <tp t="s">
        <v>#N/A Requesting Data...2452445241</v>
        <stp/>
        <stp>BDP|4720520890802409863</stp>
        <tr r="B10" s="3"/>
      </tp>
      <tp t="s">
        <v>#N/A Requesting Data...3996998993</v>
        <stp/>
        <stp>BDH|2582225323240806082</stp>
        <tr r="G3" s="3"/>
      </tp>
      <tp t="s">
        <v>#N/A Requesting Data...2926018438</v>
        <stp/>
        <stp>BDP|2192385730727379645</stp>
        <tr r="C10" s="8"/>
      </tp>
      <tp t="s">
        <v>#N/A Requesting Data...2447466785</v>
        <stp/>
        <stp>BDP|416056535068485843</stp>
        <tr r="C10" s="2"/>
      </tp>
      <tp t="s">
        <v>#N/A Requesting Data...3171640975</v>
        <stp/>
        <stp>BDH|545151128575906894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-38998.640888888905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160.56266666668853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595312</xdr:colOff>
      <xdr:row>10</xdr:row>
      <xdr:rowOff>31750</xdr:rowOff>
    </xdr:from>
    <xdr:to>
      <xdr:col>20</xdr:col>
      <xdr:colOff>476251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zoomScale="80" zoomScaleNormal="80" workbookViewId="0">
      <selection activeCell="H15" sqref="H15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45926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45926</v>
      </c>
      <c r="M3" s="3">
        <f ca="1"/>
        <v>105.75</v>
      </c>
      <c r="N3" s="53" cm="1">
        <f t="array" aca="1" ref="N3:O6" ca="1">_xll.BDH($C$4, "PX_LAST, ", $L$1, "")</f>
        <v>45926</v>
      </c>
      <c r="O3" s="3">
        <f ca="1"/>
        <v>100.946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45929</v>
      </c>
      <c r="M4" s="3">
        <f ca="1"/>
        <v>104.60299999999999</v>
      </c>
      <c r="N4" s="53">
        <f ca="1"/>
        <v>45929</v>
      </c>
      <c r="O4" s="3">
        <f ca="1"/>
        <v>100.848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45930</v>
      </c>
      <c r="M5" s="3">
        <f ca="1"/>
        <v>105.137</v>
      </c>
      <c r="N5" s="53">
        <f ca="1"/>
        <v>45930</v>
      </c>
      <c r="O5" s="3">
        <f ca="1"/>
        <v>100.81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45931</v>
      </c>
      <c r="M6" s="3">
        <f ca="1"/>
        <v>104.553</v>
      </c>
      <c r="N6" s="53">
        <f ca="1"/>
        <v>45931</v>
      </c>
      <c r="O6" s="3">
        <f ca="1"/>
        <v>100.699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104.5535</v>
      </c>
      <c r="C10" s="13" cm="1">
        <f t="array" ref="C10">_xll.BDP(C4,"PX_LAST")</f>
        <v>100.699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9" t="s">
        <v>0</v>
      </c>
      <c r="C12" s="80"/>
      <c r="D12" s="80"/>
      <c r="E12" s="81"/>
      <c r="F12" s="82" t="s">
        <v>1</v>
      </c>
      <c r="G12" s="83"/>
      <c r="H12" s="84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5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5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5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105.789</v>
      </c>
      <c r="C35" s="1">
        <f t="shared" si="5"/>
        <v>94.248000000000005</v>
      </c>
      <c r="D35" s="31">
        <f>-1*(C35-$C$14)*10^-4*$B$8*$B$5</f>
        <v>136609.79999999996</v>
      </c>
      <c r="E35" s="32">
        <f t="shared" si="7"/>
        <v>19444.444444444445</v>
      </c>
      <c r="F35" s="4">
        <v>100.768</v>
      </c>
      <c r="G35" s="1">
        <f t="shared" si="2"/>
        <v>141975.00000000006</v>
      </c>
      <c r="H35" s="32">
        <f t="shared" ref="H35" si="8">$C$6*(A35-$A$14)/360*$C$5-$C$7*(A35-$A$14)/360*$C$5*$F$14/100</f>
        <v>15435.729166666664</v>
      </c>
      <c r="I35" s="39">
        <f>(D35+E35)*$B$9-G35-H35</f>
        <v>25172.736833333205</v>
      </c>
      <c r="J35" s="1"/>
    </row>
    <row r="36" spans="1:10" x14ac:dyDescent="0.3">
      <c r="A36" s="37">
        <v>45932</v>
      </c>
      <c r="B36" s="4"/>
      <c r="C36" s="1"/>
      <c r="D36" s="31"/>
      <c r="E36" s="5"/>
      <c r="F36" s="4"/>
      <c r="G36" s="1"/>
      <c r="H36" s="5"/>
      <c r="I36" s="15"/>
      <c r="J36" s="1"/>
    </row>
    <row r="37" spans="1:10" x14ac:dyDescent="0.3">
      <c r="A37" s="37">
        <v>45933</v>
      </c>
      <c r="B37" s="4"/>
      <c r="C37" s="1"/>
      <c r="D37" s="31"/>
      <c r="E37" s="5"/>
      <c r="F37" s="4"/>
      <c r="G37" s="1"/>
      <c r="H37" s="5"/>
      <c r="I37" s="15"/>
      <c r="J37" s="1"/>
    </row>
    <row r="38" spans="1:10" x14ac:dyDescent="0.3">
      <c r="A38" s="37">
        <v>45934</v>
      </c>
      <c r="B38" s="4"/>
      <c r="C38" s="1"/>
      <c r="D38" s="31"/>
      <c r="E38" s="5"/>
      <c r="F38" s="4"/>
      <c r="G38" s="1"/>
      <c r="H38" s="5"/>
      <c r="I38" s="15"/>
      <c r="J38" s="1"/>
    </row>
    <row r="39" spans="1:10" x14ac:dyDescent="0.3">
      <c r="A39" s="37">
        <v>45935</v>
      </c>
      <c r="B39" s="4"/>
      <c r="C39" s="1"/>
      <c r="D39" s="3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73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J15" sqref="J15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45926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45926</v>
      </c>
      <c r="G3" s="1">
        <f ca="1"/>
        <v>45.863</v>
      </c>
      <c r="H3" s="53" cm="1">
        <f t="array" aca="1" ref="H3:I6" ca="1">_xll.BDH($C$4, "PX_LAST, ", $F$1, "")</f>
        <v>45926</v>
      </c>
      <c r="I3" s="47">
        <f ca="1"/>
        <v>35.451000000000001</v>
      </c>
      <c r="J3" s="53" cm="1">
        <f t="array" aca="1" ref="J3:K6" ca="1">_xll.BDH($D$4, "PX_LAST, ", $F$1, "")</f>
        <v>45926</v>
      </c>
      <c r="K3" s="1">
        <f ca="1"/>
        <v>49.46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45929</v>
      </c>
      <c r="G4" s="1">
        <f ca="1"/>
        <v>45.945999999999998</v>
      </c>
      <c r="H4" s="54">
        <f ca="1"/>
        <v>45929</v>
      </c>
      <c r="I4" s="1">
        <f ca="1"/>
        <v>35.258000000000003</v>
      </c>
      <c r="J4" s="54">
        <f ca="1"/>
        <v>45929</v>
      </c>
      <c r="K4" s="1">
        <f ca="1"/>
        <v>48.598999999999997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45930</v>
      </c>
      <c r="G5" s="1">
        <f ca="1"/>
        <v>47.238</v>
      </c>
      <c r="H5" s="54">
        <f ca="1"/>
        <v>45930</v>
      </c>
      <c r="I5" s="1">
        <f ca="1"/>
        <v>35.067999999999998</v>
      </c>
      <c r="J5" s="54">
        <f ca="1"/>
        <v>45930</v>
      </c>
      <c r="K5" s="1">
        <f ca="1"/>
        <v>49.289000000000001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45931</v>
      </c>
      <c r="G6" s="1">
        <f ca="1"/>
        <v>46.935000000000002</v>
      </c>
      <c r="H6" s="54">
        <f ca="1"/>
        <v>45931</v>
      </c>
      <c r="I6" s="1">
        <f ca="1"/>
        <v>34.911999999999999</v>
      </c>
      <c r="J6" s="54">
        <f ca="1"/>
        <v>45931</v>
      </c>
      <c r="K6" s="1">
        <f ca="1"/>
        <v>49.313000000000002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46.934849999999997</v>
      </c>
      <c r="C10" s="21" cm="1">
        <f t="array" ref="C10">_xll.BDP(C4,"px_last")</f>
        <v>34.911529999999999</v>
      </c>
      <c r="D10" s="22" cm="1">
        <f t="array" ref="D10">_xll.BDP(D4,"px_last")</f>
        <v>49.312739999999998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5" t="s">
        <v>0</v>
      </c>
      <c r="F12" s="86"/>
      <c r="G12" s="87"/>
      <c r="H12" s="82" t="s">
        <v>1</v>
      </c>
      <c r="I12" s="83"/>
      <c r="J12" s="84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19" si="7">$B$6*(A18-$A$14)/360*$B$5</f>
        <v>11666.66666666667</v>
      </c>
      <c r="E18" s="4">
        <v>35.067999999999998</v>
      </c>
      <c r="F18" s="31">
        <f t="shared" ref="F18:F19" si="8">-1*(E18-$E$14)*10^-4*$C$8*$C$5</f>
        <v>-8646.5279999999839</v>
      </c>
      <c r="G18" s="32">
        <f t="shared" ref="G18:G19" si="9">$C$6*(A18-$A$14)/360*$C$5</f>
        <v>2666.6666666666665</v>
      </c>
      <c r="H18" s="4">
        <v>49.289000000000001</v>
      </c>
      <c r="I18" s="31">
        <f t="shared" ref="I18:I19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47.212000000000003</v>
      </c>
      <c r="C19" s="31">
        <f>-1*(B19-$B$14)*10^-4*$B$8*$B$5</f>
        <v>-22249.248000000032</v>
      </c>
      <c r="D19" s="32">
        <f t="shared" si="7"/>
        <v>13611.111111111113</v>
      </c>
      <c r="E19" s="4">
        <v>34.973999999999997</v>
      </c>
      <c r="F19" s="31">
        <f t="shared" si="8"/>
        <v>-7885.5039999999717</v>
      </c>
      <c r="G19" s="32">
        <f t="shared" si="9"/>
        <v>3111.1111111111113</v>
      </c>
      <c r="H19" s="4">
        <v>49.341999999999999</v>
      </c>
      <c r="I19" s="31">
        <f t="shared" si="10"/>
        <v>20725.000000000015</v>
      </c>
      <c r="J19" s="32">
        <f t="shared" ref="J19" si="12">$D$6*(A19-$A$14)/360*$D$5</f>
        <v>4861.1111111111113</v>
      </c>
      <c r="K19" s="39">
        <f t="shared" ref="K19" si="13">C19+D19+F19+G19-I19-J19</f>
        <v>-38998.640888888905</v>
      </c>
      <c r="L19" s="1"/>
    </row>
    <row r="20" spans="1:12" x14ac:dyDescent="0.3">
      <c r="A20" s="37">
        <v>45932</v>
      </c>
      <c r="B20" s="46"/>
      <c r="C20" s="31"/>
      <c r="D20" s="32"/>
      <c r="E20" s="4"/>
      <c r="F20" s="31"/>
      <c r="G20" s="32"/>
      <c r="H20" s="4"/>
      <c r="I20" s="31"/>
      <c r="J20" s="32"/>
      <c r="K20" s="39"/>
      <c r="L20" s="1"/>
    </row>
    <row r="21" spans="1:12" x14ac:dyDescent="0.3">
      <c r="A21" s="37">
        <v>45933</v>
      </c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G15" sqref="G1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45926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45926</v>
      </c>
      <c r="F3" s="1">
        <f ca="1"/>
        <v>58.128</v>
      </c>
      <c r="G3" s="53" cm="1">
        <f t="array" aca="1" ref="G3:H6" ca="1">_xll.BDH($C$4, "PX_LAST, ",E1, "")</f>
        <v>45926</v>
      </c>
      <c r="H3" s="47">
        <f ca="1"/>
        <v>40.033999999999999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45929</v>
      </c>
      <c r="F4" s="1">
        <f ca="1"/>
        <v>57.143999999999998</v>
      </c>
      <c r="G4" s="54">
        <f ca="1"/>
        <v>45929</v>
      </c>
      <c r="H4" s="1">
        <f ca="1"/>
        <v>39.978000000000002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45930</v>
      </c>
      <c r="F5" s="1">
        <f ca="1"/>
        <v>57.469000000000001</v>
      </c>
      <c r="G5" s="54">
        <f ca="1"/>
        <v>45930</v>
      </c>
      <c r="H5" s="1">
        <f ca="1"/>
        <v>40.097999999999999</v>
      </c>
      <c r="I5" s="1"/>
      <c r="L5" s="63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45931</v>
      </c>
      <c r="F6" s="1">
        <f ca="1"/>
        <v>57.616</v>
      </c>
      <c r="G6" s="54">
        <f ca="1"/>
        <v>45931</v>
      </c>
      <c r="H6" s="1">
        <f ca="1"/>
        <v>40.406999999999996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57.616030000000002</v>
      </c>
      <c r="C10" s="22" cm="1">
        <f t="array" ref="C10">_xll.BDP(C4,"px_last")</f>
        <v>40.406579999999998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>-1*(B17-$B$14)*10^-4*$B$8*$B$5</f>
        <v>307.51999999998822</v>
      </c>
      <c r="D17" s="32">
        <f>$B$6*(A17-$A$14)/360*$B$5</f>
        <v>2777.7777777777778</v>
      </c>
      <c r="E17" s="4">
        <v>40.097999999999999</v>
      </c>
      <c r="F17" s="31">
        <f>-1*(E17-$E$14)*10^-4*$C$8*$C$5</f>
        <v>-1380.2319999999856</v>
      </c>
      <c r="G17" s="32">
        <f>$C$6*(A17-$A$14)/360*$C$5</f>
        <v>3888.8888888888887</v>
      </c>
      <c r="H17" s="39">
        <f t="shared" ref="H17:H18" si="1">C17+D17-F17-G17</f>
        <v>576.64088888886272</v>
      </c>
      <c r="I17" s="1"/>
    </row>
    <row r="18" spans="1:9" x14ac:dyDescent="0.3">
      <c r="A18" s="37">
        <v>45931</v>
      </c>
      <c r="B18" s="46">
        <v>57.851999999999997</v>
      </c>
      <c r="C18" s="31">
        <f>-1*(B18-$B$14)*10^-4*$B$8*$B$5</f>
        <v>-3491.8399999999679</v>
      </c>
      <c r="D18" s="32">
        <f>$B$6*(A18-$A$14)/360*$B$5</f>
        <v>3333.333333333333</v>
      </c>
      <c r="E18" s="4">
        <v>40.353999999999999</v>
      </c>
      <c r="F18" s="31">
        <f>-1*(E18-$E$14)*10^-4*$C$8*$C$5</f>
        <v>-4985.7359999999899</v>
      </c>
      <c r="G18" s="32">
        <f>$C$6*(A18-$A$14)/360*$C$5</f>
        <v>4666.6666666666661</v>
      </c>
      <c r="H18" s="39">
        <f t="shared" si="1"/>
        <v>160.56266666668853</v>
      </c>
      <c r="I18" s="1"/>
    </row>
    <row r="19" spans="1:9" x14ac:dyDescent="0.3">
      <c r="A19" s="37">
        <v>45932</v>
      </c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B10" sqref="B10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45926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7" t="s">
        <v>41</v>
      </c>
      <c r="C3" s="68" t="s">
        <v>42</v>
      </c>
      <c r="E3" s="53" cm="1">
        <f t="array" aca="1" ref="E3:F6" ca="1">_xll.BDH($B$4, "PX_LAST, ",E1, "")</f>
        <v>45926</v>
      </c>
      <c r="F3" s="1">
        <f ca="1"/>
        <v>94.620999999999995</v>
      </c>
      <c r="G3" s="53" cm="1">
        <f t="array" aca="1" ref="G3:H6" ca="1">_xll.BDH($C$4, "PX_LAST, ",E1, "")</f>
        <v>45926</v>
      </c>
      <c r="H3" s="47">
        <f ca="1"/>
        <v>105.85599999999999</v>
      </c>
      <c r="J3" s="1"/>
    </row>
    <row r="4" spans="1:13" ht="32.25" customHeight="1" x14ac:dyDescent="0.3">
      <c r="A4" s="15" t="s">
        <v>34</v>
      </c>
      <c r="B4" s="69" t="s">
        <v>43</v>
      </c>
      <c r="C4" s="43" t="s">
        <v>44</v>
      </c>
      <c r="E4" s="54">
        <f ca="1"/>
        <v>45929</v>
      </c>
      <c r="F4" s="1">
        <f ca="1"/>
        <v>94.671000000000006</v>
      </c>
      <c r="G4" s="54">
        <f ca="1"/>
        <v>45929</v>
      </c>
      <c r="H4" s="1">
        <f ca="1"/>
        <v>105.968</v>
      </c>
      <c r="I4" s="1"/>
    </row>
    <row r="5" spans="1:13" x14ac:dyDescent="0.3">
      <c r="A5" s="15" t="s">
        <v>8</v>
      </c>
      <c r="B5" s="70">
        <f>18*10^6</f>
        <v>18000000</v>
      </c>
      <c r="C5" s="8">
        <f>10*10^6</f>
        <v>10000000</v>
      </c>
      <c r="E5" s="54">
        <f ca="1"/>
        <v>45930</v>
      </c>
      <c r="F5" s="1">
        <f ca="1"/>
        <v>94.893000000000001</v>
      </c>
      <c r="G5" s="54">
        <f ca="1"/>
        <v>45930</v>
      </c>
      <c r="H5" s="1">
        <f ca="1"/>
        <v>105.925</v>
      </c>
      <c r="I5" s="1"/>
      <c r="L5" s="63"/>
    </row>
    <row r="6" spans="1:13" x14ac:dyDescent="0.3">
      <c r="A6" s="15" t="s">
        <v>10</v>
      </c>
      <c r="B6" s="71">
        <v>4.3749999999999997E-2</v>
      </c>
      <c r="C6" s="66">
        <v>7.6249999999999998E-2</v>
      </c>
      <c r="E6" s="54">
        <f ca="1"/>
        <v>45931</v>
      </c>
      <c r="F6" s="1">
        <f ca="1"/>
        <v>94.775000000000006</v>
      </c>
      <c r="G6" s="54">
        <f ca="1"/>
        <v>45931</v>
      </c>
      <c r="H6" s="1">
        <f ca="1"/>
        <v>105.968</v>
      </c>
      <c r="I6" s="1"/>
      <c r="K6" s="74"/>
      <c r="L6" s="74"/>
      <c r="M6" s="74"/>
    </row>
    <row r="7" spans="1:13" x14ac:dyDescent="0.3">
      <c r="A7" s="15" t="s">
        <v>12</v>
      </c>
      <c r="B7" s="72">
        <v>4.2299999999999997E-2</v>
      </c>
      <c r="C7" s="10">
        <v>4.2299999999999997E-2</v>
      </c>
      <c r="E7" s="1"/>
      <c r="F7" s="1"/>
      <c r="G7" s="1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4"/>
      <c r="L8" s="74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94.775000000000006</v>
      </c>
      <c r="C10" s="22" cm="1">
        <f t="array" ref="C10">_xll.BDP(C4,"px_last")</f>
        <v>105.968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94.763999999999996</v>
      </c>
      <c r="C15" s="31">
        <f>(B15-$B$14)/100*$B$5</f>
        <v>-19980.00000000076</v>
      </c>
      <c r="D15" s="32">
        <f>(A15-$A$14)/360*$B$6*$B$5-(A15-$A$14)/360*B7*$B$5*$B$14/100</f>
        <v>180.89374999999995</v>
      </c>
      <c r="E15" s="4">
        <v>105.88200000000001</v>
      </c>
      <c r="F15" s="31">
        <f>(E15-$E$14)/100*$C$5</f>
        <v>13200.0000000005</v>
      </c>
      <c r="G15" s="32">
        <f>(A15-$A$14)/360*$C$6*$C$5-(A15-$A$14)/360*$C$7*$C$5*$E$14/100</f>
        <v>875.49305555555566</v>
      </c>
      <c r="H15" s="39"/>
      <c r="I15" s="1"/>
    </row>
    <row r="16" spans="1:13" x14ac:dyDescent="0.3">
      <c r="A16" s="37"/>
      <c r="B16" s="46"/>
      <c r="C16" s="31"/>
      <c r="D16" s="32"/>
      <c r="E16" s="4"/>
      <c r="F16" s="31"/>
      <c r="G16" s="32"/>
      <c r="H16" s="39"/>
      <c r="I16" s="1"/>
    </row>
    <row r="17" spans="1:9" x14ac:dyDescent="0.3">
      <c r="A17" s="37"/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tabSelected="1" zoomScale="90" zoomScaleNormal="90" workbookViewId="0">
      <selection activeCell="M3" sqref="M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45926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5" t="s">
        <v>1</v>
      </c>
      <c r="E2" s="76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6" t="s">
        <v>0</v>
      </c>
    </row>
    <row r="3" spans="1:14" x14ac:dyDescent="0.3">
      <c r="A3" s="15" t="s">
        <v>33</v>
      </c>
      <c r="B3" s="67" t="s">
        <v>45</v>
      </c>
      <c r="C3" s="77" t="s">
        <v>46</v>
      </c>
      <c r="D3" s="77" t="s">
        <v>47</v>
      </c>
      <c r="E3" s="68" t="s">
        <v>48</v>
      </c>
      <c r="G3" s="53" cm="1">
        <f t="array" aca="1" ref="G3:H6" ca="1">_xll.BDH($B$4, "PX_LAST, ", $G$1, "")</f>
        <v>45926</v>
      </c>
      <c r="H3" s="1">
        <f ca="1"/>
        <v>100.77200000000001</v>
      </c>
      <c r="I3" s="53" cm="1">
        <f t="array" aca="1" ref="I3:J6" ca="1">_xll.BDH($C$4, "PX_LAST, ", $G$1, "")</f>
        <v>45926</v>
      </c>
      <c r="J3" s="47">
        <f ca="1"/>
        <v>100.7109375</v>
      </c>
      <c r="K3" s="53" cm="1">
        <f t="array" aca="1" ref="K3:L6" ca="1">_xll.BDH($D$4, "PX_LAST, ", $G$1, "")</f>
        <v>45926</v>
      </c>
      <c r="L3" s="1">
        <f ca="1"/>
        <v>94.453999999999994</v>
      </c>
      <c r="M3" s="53" cm="1">
        <f t="array" aca="1" ref="M3:N6" ca="1">_xll.BDH($E$4, "PX_LAST, ", $G$1, "")</f>
        <v>45926</v>
      </c>
      <c r="N3" s="55">
        <f ca="1"/>
        <v>99.9765625</v>
      </c>
    </row>
    <row r="4" spans="1:14" ht="32.25" customHeight="1" x14ac:dyDescent="0.3">
      <c r="A4" s="15" t="s">
        <v>34</v>
      </c>
      <c r="B4" s="69" t="s">
        <v>49</v>
      </c>
      <c r="C4" s="42" t="s">
        <v>50</v>
      </c>
      <c r="D4" s="42" t="s">
        <v>51</v>
      </c>
      <c r="E4" s="43" t="s">
        <v>52</v>
      </c>
      <c r="G4" s="56">
        <f ca="1"/>
        <v>45929</v>
      </c>
      <c r="H4" s="1">
        <f ca="1"/>
        <v>100.83199999999999</v>
      </c>
      <c r="I4" s="54">
        <f ca="1"/>
        <v>45929</v>
      </c>
      <c r="J4" s="1">
        <f ca="1"/>
        <v>101.0078125</v>
      </c>
      <c r="K4" s="54">
        <f ca="1"/>
        <v>45929</v>
      </c>
      <c r="L4" s="1">
        <f ca="1"/>
        <v>94.897999999999996</v>
      </c>
      <c r="M4" s="54">
        <f ca="1"/>
        <v>45929</v>
      </c>
      <c r="N4" s="55">
        <f ca="1"/>
        <v>100.6953125</v>
      </c>
    </row>
    <row r="5" spans="1:14" x14ac:dyDescent="0.3">
      <c r="A5" s="15" t="s">
        <v>8</v>
      </c>
      <c r="B5" s="70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56">
        <f ca="1"/>
        <v>45930</v>
      </c>
      <c r="H5" s="1">
        <f ca="1"/>
        <v>100.771</v>
      </c>
      <c r="I5" s="54">
        <f ca="1"/>
        <v>45930</v>
      </c>
      <c r="J5" s="1">
        <f ca="1"/>
        <v>100.9140625</v>
      </c>
      <c r="K5" s="54">
        <f ca="1"/>
        <v>45930</v>
      </c>
      <c r="L5" s="1">
        <f ca="1"/>
        <v>94.811000000000007</v>
      </c>
      <c r="M5" s="54">
        <f ca="1"/>
        <v>45930</v>
      </c>
      <c r="N5" s="55">
        <f ca="1"/>
        <v>100.2421875</v>
      </c>
    </row>
    <row r="6" spans="1:14" x14ac:dyDescent="0.3">
      <c r="A6" s="15" t="s">
        <v>10</v>
      </c>
      <c r="B6" s="72">
        <v>4.8750000000000002E-2</v>
      </c>
      <c r="C6" s="78">
        <v>4.2500000000000003E-2</v>
      </c>
      <c r="D6" s="78">
        <v>5.3749999999999999E-2</v>
      </c>
      <c r="E6" s="10">
        <v>4.7500000000000001E-2</v>
      </c>
      <c r="G6" s="56">
        <f ca="1"/>
        <v>45931</v>
      </c>
      <c r="H6" s="1">
        <f ca="1"/>
        <v>100.849</v>
      </c>
      <c r="I6" s="54">
        <f ca="1"/>
        <v>45931</v>
      </c>
      <c r="J6" s="1">
        <f ca="1"/>
        <v>101.28125</v>
      </c>
      <c r="K6" s="54">
        <f ca="1"/>
        <v>45931</v>
      </c>
      <c r="L6" s="1">
        <f ca="1"/>
        <v>94.760999999999996</v>
      </c>
      <c r="M6" s="54">
        <f ca="1"/>
        <v>45931</v>
      </c>
      <c r="N6" s="55">
        <f ca="1"/>
        <v>100.828125</v>
      </c>
    </row>
    <row r="7" spans="1:14" x14ac:dyDescent="0.3">
      <c r="A7" s="15" t="s">
        <v>12</v>
      </c>
      <c r="B7" s="72">
        <v>4.2299999999999997E-2</v>
      </c>
      <c r="C7" s="78">
        <v>4.2299999999999997E-2</v>
      </c>
      <c r="D7" s="78">
        <v>4.2299999999999997E-2</v>
      </c>
      <c r="E7" s="10">
        <v>4.2299999999999997E-2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100.849</v>
      </c>
      <c r="C10" s="21" cm="1">
        <f t="array" ref="C10">_xll.BDP(C4,"px_last")</f>
        <v>101.296875</v>
      </c>
      <c r="D10" s="21" cm="1">
        <f t="array" ref="D10">_xll.BDP(D4,"px_last")</f>
        <v>94.760999999999996</v>
      </c>
      <c r="E10" s="22" cm="1">
        <f t="array" ref="E10">_xll.BDP(E4,"px_last")</f>
        <v>100.84375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79" t="s">
        <v>0</v>
      </c>
      <c r="C12" s="80"/>
      <c r="D12" s="80"/>
      <c r="E12" s="85" t="s">
        <v>1</v>
      </c>
      <c r="F12" s="86"/>
      <c r="G12" s="87"/>
      <c r="H12" s="82" t="s">
        <v>1</v>
      </c>
      <c r="I12" s="83"/>
      <c r="J12" s="84"/>
      <c r="K12" s="88" t="s">
        <v>0</v>
      </c>
      <c r="L12" s="89"/>
      <c r="M12" s="9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46">
        <v>100.65</v>
      </c>
      <c r="C14" s="47"/>
      <c r="D14" s="48"/>
      <c r="E14" s="4">
        <v>100.898</v>
      </c>
      <c r="F14" s="1"/>
      <c r="G14" s="5"/>
      <c r="H14" s="4">
        <v>94.375</v>
      </c>
      <c r="I14" s="1"/>
      <c r="J14" s="5"/>
      <c r="K14" s="4">
        <v>100.297</v>
      </c>
      <c r="L14" s="1"/>
      <c r="M14" s="5"/>
      <c r="N14" s="15"/>
    </row>
    <row r="15" spans="1:14" x14ac:dyDescent="0.3">
      <c r="A15" s="37">
        <v>45932</v>
      </c>
      <c r="B15" s="46"/>
      <c r="C15" s="31"/>
      <c r="D15" s="32"/>
      <c r="E15" s="4"/>
      <c r="F15" s="31"/>
      <c r="G15" s="32"/>
      <c r="H15" s="4"/>
      <c r="I15" s="31"/>
      <c r="J15" s="32"/>
      <c r="K15" s="4"/>
      <c r="L15" s="31"/>
      <c r="M15" s="32"/>
      <c r="N15" s="39"/>
    </row>
    <row r="16" spans="1:14" x14ac:dyDescent="0.3">
      <c r="A16" s="37">
        <v>45933</v>
      </c>
      <c r="B16" s="46"/>
      <c r="C16" s="31"/>
      <c r="D16" s="32"/>
      <c r="E16" s="4"/>
      <c r="F16" s="31"/>
      <c r="G16" s="32"/>
      <c r="H16" s="4"/>
      <c r="I16" s="31"/>
      <c r="J16" s="32"/>
      <c r="K16" s="4"/>
      <c r="L16" s="31"/>
      <c r="M16" s="32"/>
      <c r="N16" s="39"/>
    </row>
    <row r="17" spans="1:14" x14ac:dyDescent="0.3">
      <c r="A17" s="37"/>
      <c r="B17" s="46"/>
      <c r="C17" s="31"/>
      <c r="D17" s="32"/>
      <c r="E17" s="4"/>
      <c r="F17" s="31"/>
      <c r="G17" s="32"/>
      <c r="H17" s="4"/>
      <c r="I17" s="31"/>
      <c r="J17" s="32"/>
      <c r="K17" s="4"/>
      <c r="L17" s="31"/>
      <c r="M17" s="32"/>
      <c r="N17" s="39"/>
    </row>
    <row r="18" spans="1:14" x14ac:dyDescent="0.3">
      <c r="A18" s="37"/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/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7"/>
      <c r="B27" s="58"/>
      <c r="C27" s="59"/>
      <c r="D27" s="59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7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7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1"/>
      <c r="C42" s="61"/>
      <c r="D42" s="61"/>
      <c r="F42" s="59"/>
      <c r="G42" s="59"/>
      <c r="I42" s="59"/>
      <c r="J42" s="59"/>
      <c r="L42" s="59"/>
      <c r="M42" s="59"/>
      <c r="N42" s="59"/>
    </row>
    <row r="43" spans="1:14" x14ac:dyDescent="0.3">
      <c r="B43" s="61"/>
      <c r="C43" s="61"/>
      <c r="D43" s="61"/>
      <c r="I43" s="59"/>
      <c r="J43" s="59"/>
      <c r="L43" s="59"/>
      <c r="M43" s="59"/>
      <c r="N43" s="59"/>
    </row>
    <row r="44" spans="1:14" x14ac:dyDescent="0.3">
      <c r="B44" s="61"/>
      <c r="C44" s="61"/>
      <c r="D44" s="61"/>
      <c r="I44" s="59"/>
      <c r="J44" s="59"/>
      <c r="L44" s="59"/>
      <c r="M44" s="59"/>
      <c r="N44" s="59"/>
    </row>
    <row r="45" spans="1:14" x14ac:dyDescent="0.3">
      <c r="B45" s="61"/>
      <c r="C45" s="61"/>
      <c r="D45" s="61"/>
      <c r="I45" s="59"/>
      <c r="J45" s="59"/>
      <c r="L45" s="59"/>
      <c r="M45" s="59"/>
      <c r="N45" s="59"/>
    </row>
    <row r="46" spans="1:14" x14ac:dyDescent="0.3">
      <c r="B46" s="61"/>
      <c r="C46" s="61"/>
      <c r="D46" s="61"/>
    </row>
    <row r="47" spans="1:14" x14ac:dyDescent="0.3">
      <c r="B47" s="61"/>
      <c r="C47" s="61"/>
      <c r="D47" s="61"/>
    </row>
    <row r="48" spans="1:14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ACAFP Basis</vt:lpstr>
      <vt:lpstr>EU Defence vs Oil</vt:lpstr>
      <vt:lpstr>EU Insurance CDS RV</vt:lpstr>
      <vt:lpstr>Barclays</vt:lpstr>
      <vt:lpstr>KSA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2025-10-01T14:59:06Z</dcterms:modified>
</cp:coreProperties>
</file>